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lan3" sheetId="1" r:id="rId3"/>
    <sheet state="visible" name="Orientações para uso da planilh" sheetId="2" r:id="rId4"/>
    <sheet state="visible" name="MATRIZ" sheetId="3" r:id="rId5"/>
    <sheet state="visible" name="Consolidado Médicos" sheetId="4" r:id="rId6"/>
    <sheet state="hidden" name="Pessoa Física" sheetId="5" r:id="rId7"/>
    <sheet state="hidden" name="Simples anexo III" sheetId="6" r:id="rId8"/>
    <sheet state="hidden" name="Simples anexo V" sheetId="7" r:id="rId9"/>
    <sheet state="hidden" name="Lucro presumido" sheetId="8" r:id="rId10"/>
    <sheet state="hidden" name="Lucro presumido Benefício" sheetId="9" r:id="rId11"/>
    <sheet state="hidden" name="Custo do Empregador" sheetId="10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3">
      <text>
        <t xml:space="preserve">20%  PATRONAL
2,0% RAT
5,8% CONTRIBUIÇÃO VARIÁVEL</t>
      </text>
    </comment>
  </commentList>
</comments>
</file>

<file path=xl/sharedStrings.xml><?xml version="1.0" encoding="utf-8"?>
<sst xmlns="http://schemas.openxmlformats.org/spreadsheetml/2006/main" count="177" uniqueCount="87">
  <si>
    <t>PESSOA FÍSICA</t>
  </si>
  <si>
    <t>SIMPLES ANEXO I</t>
  </si>
  <si>
    <t>SIMPLES ANEXO II</t>
  </si>
  <si>
    <t>SIMPLES ANEXO III</t>
  </si>
  <si>
    <t>SIMPLES ANEXO IV</t>
  </si>
  <si>
    <t>SIMPLES ANEXO V</t>
  </si>
  <si>
    <t>SIMPLES ANEXO VI</t>
  </si>
  <si>
    <t>LUCRO PRESUMIDO</t>
  </si>
  <si>
    <t>LUCRO PRESUMIDO - EQUIPARADO HOSPITAL</t>
  </si>
  <si>
    <t>TRIBUTO</t>
  </si>
  <si>
    <t>ALÍQUOTA/VLR ANUAL</t>
  </si>
  <si>
    <t>VALOR MENSAL</t>
  </si>
  <si>
    <t>Assista o vídeo abaixo e saiba como usar e interpretar a planilha de simulação de impostos</t>
  </si>
  <si>
    <t xml:space="preserve">Vídeo: </t>
  </si>
  <si>
    <t>PARÂMETROS</t>
  </si>
  <si>
    <t>Receita mensal</t>
  </si>
  <si>
    <t>Salário bruto mensal funcionários</t>
  </si>
  <si>
    <t>Pró-Labore</t>
  </si>
  <si>
    <t>q</t>
  </si>
  <si>
    <t>SIMPLES ANEXO III - PESSOAL 28%</t>
  </si>
  <si>
    <t>LUCRO PRESUMIDO EQUIP. HOSPITAL</t>
  </si>
  <si>
    <t>ALÍQUOTA</t>
  </si>
  <si>
    <t>TOTAL ANUAL</t>
  </si>
  <si>
    <t>ECONOMIA ANUAL</t>
  </si>
  <si>
    <t>ECONOMIA CARREIRA</t>
  </si>
  <si>
    <t>Tributos</t>
  </si>
  <si>
    <t>TABELA IRPF 2015</t>
  </si>
  <si>
    <t>Inss</t>
  </si>
  <si>
    <t>Base de Cálculo (R$)</t>
  </si>
  <si>
    <t>Alíquota (%)</t>
  </si>
  <si>
    <t>Parcela a Deduzir do IR (R$)</t>
  </si>
  <si>
    <t>Imposto de renda</t>
  </si>
  <si>
    <t>Até 1.903,98</t>
  </si>
  <si>
    <t>-</t>
  </si>
  <si>
    <t>De 1.903,99 até 2.826,65</t>
  </si>
  <si>
    <t>Tributos Funcionários</t>
  </si>
  <si>
    <t>De 2.826,66 até 3.751,05</t>
  </si>
  <si>
    <t>Inss Patronal</t>
  </si>
  <si>
    <t>De 3.751,06 até 4.664,68</t>
  </si>
  <si>
    <t>Acima de 4.664,68</t>
  </si>
  <si>
    <t>TOTAL</t>
  </si>
  <si>
    <t>Livro caixa</t>
  </si>
  <si>
    <t>Receita - Gasto</t>
  </si>
  <si>
    <t>SIMPLES - ANEXO III</t>
  </si>
  <si>
    <t>Receita Bruta em 12 meses (em R$)</t>
  </si>
  <si>
    <t>Alíquota nominal</t>
  </si>
  <si>
    <t>Alíquota efetiva</t>
  </si>
  <si>
    <t>Parcela a deduzir</t>
  </si>
  <si>
    <t>Receita max. Mensal</t>
  </si>
  <si>
    <t>Imposto</t>
  </si>
  <si>
    <t>Até 180.000,00</t>
  </si>
  <si>
    <t>De 180.000,01 a 360.000,00</t>
  </si>
  <si>
    <t>De 360.000,01 a 720.000,00</t>
  </si>
  <si>
    <t>De 720.000,01 a 1.800.000,00</t>
  </si>
  <si>
    <t>De 1.080.000,01 a 3.600.000,00</t>
  </si>
  <si>
    <t>De 3.600.000,01 a 4.800.000,00</t>
  </si>
  <si>
    <t>SIMPLES - ANEXO V</t>
  </si>
  <si>
    <t>Pis</t>
  </si>
  <si>
    <t>Cofins</t>
  </si>
  <si>
    <t>IR</t>
  </si>
  <si>
    <t>Csll</t>
  </si>
  <si>
    <t>Iss</t>
  </si>
  <si>
    <t>Base IR</t>
  </si>
  <si>
    <t>Adicional de Ir</t>
  </si>
  <si>
    <t>EQUIPARADO A HOSPITAL</t>
  </si>
  <si>
    <t>Custos do empregador - Simples Nacional</t>
  </si>
  <si>
    <t>Custos do empregador - Lucro Presumido/Real</t>
  </si>
  <si>
    <t>FGTS SALÁRIO</t>
  </si>
  <si>
    <t>FÉRIAS (1/12)</t>
  </si>
  <si>
    <t>FÉRIAS 1/12</t>
  </si>
  <si>
    <t>1/3 FÉRIAS (1/12)</t>
  </si>
  <si>
    <t>1/3 FÉRIAS 1/12</t>
  </si>
  <si>
    <t>13 SALARIO (1/12)</t>
  </si>
  <si>
    <t>13 SALARIO 1/12</t>
  </si>
  <si>
    <t>FGTS FÉRIAS (1/12)</t>
  </si>
  <si>
    <t>FGTS FÉRIAS 1/12</t>
  </si>
  <si>
    <t>FGTS 1/3 FÉRIAS (1/12)</t>
  </si>
  <si>
    <t>FGTS 1/3 FÉRIAS 1/12</t>
  </si>
  <si>
    <t>FGTS 13 SALÁRIO (1/12)</t>
  </si>
  <si>
    <t>FGTS 13 SALÁRIO 1/12</t>
  </si>
  <si>
    <t>AVISO PREVIO (1/12)</t>
  </si>
  <si>
    <t>AVISO PREVIO 1/12</t>
  </si>
  <si>
    <t>FGTS AVISO PRÉVIO (1/12)</t>
  </si>
  <si>
    <t>FGTS AVISO PRÉVIO 1/12</t>
  </si>
  <si>
    <t>MULTA FGTS (1/12)</t>
  </si>
  <si>
    <t>MULTA FGTS 1/12</t>
  </si>
  <si>
    <t>INSS PATRONAL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</si>
</sst>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&quot;$&quot;#,##0.00"/>
  </numFmts>
  <fonts count="19">
    <font>
      <sz val="11.0"/>
      <color rgb="FF000000"/>
      <name val="Calibri"/>
    </font>
    <font>
      <b/>
      <sz val="12.0"/>
      <color rgb="FF000000"/>
      <name val="Calibri"/>
    </font>
    <font/>
    <font>
      <b/>
      <sz val="8.0"/>
      <color rgb="FF000000"/>
      <name val="Calibri"/>
    </font>
    <font>
      <b/>
      <sz val="11.0"/>
      <color rgb="FFFFFFFF"/>
      <name val="Calibri"/>
    </font>
    <font>
      <sz val="12.0"/>
      <name val="Calibri"/>
    </font>
    <font>
      <sz val="18.0"/>
      <color rgb="FF000000"/>
      <name val="Arial"/>
    </font>
    <font>
      <sz val="18.0"/>
    </font>
    <font>
      <sz val="14.0"/>
    </font>
    <font>
      <u/>
      <sz val="14.0"/>
      <color rgb="FF0000FF"/>
      <name val="Open Sans"/>
    </font>
    <font>
      <sz val="14.0"/>
      <color rgb="FF000000"/>
      <name val="Calibri"/>
    </font>
    <font>
      <b/>
      <sz val="16.0"/>
      <color rgb="FF000000"/>
      <name val="Calibri"/>
    </font>
    <font>
      <b/>
      <sz val="16.0"/>
      <color rgb="FFFFFFFF"/>
      <name val="Calibri"/>
    </font>
    <font>
      <b/>
      <sz val="12.0"/>
      <color rgb="FFFFFFFF"/>
      <name val="Calibri"/>
    </font>
    <font>
      <sz val="10.0"/>
      <color rgb="FF000000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rgb="FFFFFFFF"/>
      <name val="Calibri"/>
    </font>
    <font>
      <b/>
      <sz val="8.0"/>
      <color rgb="FFFFFF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90000"/>
        <bgColor rgb="FF990000"/>
      </patternFill>
    </fill>
    <fill>
      <patternFill patternType="solid">
        <fgColor rgb="FF548DD4"/>
        <bgColor rgb="FF548DD4"/>
      </patternFill>
    </fill>
  </fills>
  <borders count="35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bottom/>
    </border>
    <border>
      <right/>
      <bottom/>
    </border>
    <border>
      <right/>
      <top/>
      <bottom/>
    </border>
    <border>
      <left/>
      <right/>
      <bottom/>
    </border>
    <border>
      <right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/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3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4" fontId="3" numFmtId="0" xfId="0" applyBorder="1" applyFill="1" applyFont="1"/>
    <xf borderId="1" fillId="4" fontId="3" numFmtId="0" xfId="0" applyBorder="1" applyFont="1"/>
    <xf borderId="6" fillId="4" fontId="3" numFmtId="0" xfId="0" applyBorder="1" applyFont="1"/>
    <xf borderId="5" fillId="2" fontId="0" numFmtId="0" xfId="0" applyBorder="1" applyFont="1"/>
    <xf borderId="1" fillId="2" fontId="0" numFmtId="10" xfId="0" applyBorder="1" applyFont="1" applyNumberFormat="1"/>
    <xf borderId="6" fillId="2" fontId="0" numFmtId="164" xfId="0" applyBorder="1" applyFont="1" applyNumberFormat="1"/>
    <xf borderId="1" fillId="2" fontId="0" numFmtId="164" xfId="0" applyBorder="1" applyFont="1" applyNumberFormat="1"/>
    <xf borderId="1" fillId="2" fontId="0" numFmtId="9" xfId="0" applyBorder="1" applyFont="1" applyNumberFormat="1"/>
    <xf borderId="7" fillId="5" fontId="4" numFmtId="0" xfId="0" applyBorder="1" applyFill="1" applyFont="1"/>
    <xf borderId="8" fillId="5" fontId="4" numFmtId="0" xfId="0" applyBorder="1" applyFont="1"/>
    <xf borderId="9" fillId="5" fontId="4" numFmtId="164" xfId="0" applyBorder="1" applyFont="1" applyNumberFormat="1"/>
    <xf borderId="8" fillId="5" fontId="4" numFmtId="10" xfId="0" applyBorder="1" applyFont="1" applyNumberFormat="1"/>
    <xf borderId="10" fillId="0" fontId="5" numFmtId="0" xfId="0" applyAlignment="1" applyBorder="1" applyFont="1">
      <alignment vertical="bottom"/>
    </xf>
    <xf borderId="11" fillId="0" fontId="5" numFmtId="0" xfId="0" applyAlignment="1" applyBorder="1" applyFont="1">
      <alignment vertical="bottom"/>
    </xf>
    <xf borderId="12" fillId="4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11" fillId="4" fontId="5" numFmtId="0" xfId="0" applyAlignment="1" applyBorder="1" applyFont="1">
      <alignment vertical="bottom"/>
    </xf>
    <xf borderId="0" fillId="0" fontId="2" numFmtId="0" xfId="0" applyFont="1"/>
    <xf borderId="0" fillId="4" fontId="6" numFmtId="0" xfId="0" applyAlignment="1" applyFont="1">
      <alignment readingOrder="0"/>
    </xf>
    <xf borderId="0" fillId="0" fontId="7" numFmtId="0" xfId="0" applyAlignment="1" applyFont="1">
      <alignment readingOrder="0"/>
    </xf>
    <xf borderId="11" fillId="6" fontId="5" numFmtId="0" xfId="0" applyAlignment="1" applyBorder="1" applyFill="1" applyFont="1">
      <alignment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Font="1"/>
    <xf borderId="11" fillId="4" fontId="5" numFmtId="0" xfId="0" applyBorder="1" applyFont="1"/>
    <xf borderId="13" fillId="4" fontId="5" numFmtId="0" xfId="0" applyBorder="1" applyFont="1"/>
    <xf borderId="0" fillId="4" fontId="10" numFmtId="0" xfId="0" applyAlignment="1" applyFont="1">
      <alignment readingOrder="0" shrinkToFit="0" wrapText="1"/>
    </xf>
    <xf borderId="14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1" fillId="4" fontId="10" numFmtId="0" xfId="0" applyAlignment="1" applyBorder="1" applyFont="1">
      <alignment shrinkToFit="0" wrapText="1"/>
    </xf>
    <xf borderId="14" fillId="0" fontId="5" numFmtId="0" xfId="0" applyAlignment="1" applyBorder="1" applyFont="1">
      <alignment vertical="bottom"/>
    </xf>
    <xf borderId="15" fillId="0" fontId="11" numFmtId="0" xfId="0" applyAlignment="1" applyBorder="1" applyFont="1">
      <alignment horizontal="center"/>
    </xf>
    <xf borderId="16" fillId="0" fontId="2" numFmtId="0" xfId="0" applyBorder="1" applyFont="1"/>
    <xf borderId="17" fillId="7" fontId="11" numFmtId="0" xfId="0" applyAlignment="1" applyBorder="1" applyFill="1" applyFont="1">
      <alignment horizontal="left"/>
    </xf>
    <xf borderId="18" fillId="5" fontId="12" numFmtId="164" xfId="0" applyAlignment="1" applyBorder="1" applyFont="1" applyNumberFormat="1">
      <alignment readingOrder="0"/>
    </xf>
    <xf borderId="5" fillId="7" fontId="11" numFmtId="0" xfId="0" applyAlignment="1" applyBorder="1" applyFont="1">
      <alignment horizontal="left"/>
    </xf>
    <xf borderId="6" fillId="5" fontId="12" numFmtId="164" xfId="0" applyAlignment="1" applyBorder="1" applyFont="1" applyNumberFormat="1">
      <alignment readingOrder="0"/>
    </xf>
    <xf borderId="7" fillId="7" fontId="11" numFmtId="0" xfId="0" applyAlignment="1" applyBorder="1" applyFont="1">
      <alignment horizontal="left"/>
    </xf>
    <xf borderId="9" fillId="5" fontId="12" numFmtId="164" xfId="0" applyAlignment="1" applyBorder="1" applyFont="1" applyNumberFormat="1">
      <alignment readingOrder="0"/>
    </xf>
    <xf borderId="1" fillId="2" fontId="0" numFmtId="0" xfId="0" applyAlignment="1" applyBorder="1" applyFont="1">
      <alignment readingOrder="0"/>
    </xf>
    <xf borderId="5" fillId="2" fontId="0" numFmtId="10" xfId="0" applyBorder="1" applyFont="1" applyNumberFormat="1"/>
    <xf borderId="5" fillId="5" fontId="4" numFmtId="0" xfId="0" applyBorder="1" applyFont="1"/>
    <xf borderId="1" fillId="5" fontId="4" numFmtId="0" xfId="0" applyBorder="1" applyFont="1"/>
    <xf borderId="6" fillId="5" fontId="4" numFmtId="164" xfId="0" applyBorder="1" applyFont="1" applyNumberFormat="1"/>
    <xf borderId="2" fillId="8" fontId="13" numFmtId="0" xfId="0" applyAlignment="1" applyBorder="1" applyFill="1" applyFont="1">
      <alignment horizontal="center"/>
    </xf>
    <xf borderId="19" fillId="0" fontId="2" numFmtId="0" xfId="0" applyBorder="1" applyFont="1"/>
    <xf borderId="20" fillId="8" fontId="13" numFmtId="164" xfId="0" applyAlignment="1" applyBorder="1" applyFont="1" applyNumberFormat="1">
      <alignment horizontal="center"/>
    </xf>
    <xf borderId="21" fillId="8" fontId="13" numFmtId="0" xfId="0" applyAlignment="1" applyBorder="1" applyFont="1">
      <alignment horizontal="center"/>
    </xf>
    <xf borderId="22" fillId="0" fontId="2" numFmtId="0" xfId="0" applyBorder="1" applyFont="1"/>
    <xf borderId="23" fillId="8" fontId="13" numFmtId="164" xfId="0" applyAlignment="1" applyBorder="1" applyFont="1" applyNumberFormat="1">
      <alignment horizontal="center"/>
    </xf>
    <xf borderId="24" fillId="0" fontId="2" numFmtId="0" xfId="0" applyBorder="1" applyFont="1"/>
    <xf borderId="25" fillId="0" fontId="2" numFmtId="0" xfId="0" applyBorder="1" applyFont="1"/>
    <xf borderId="0" fillId="0" fontId="14" numFmtId="0" xfId="0" applyFont="1"/>
    <xf borderId="2" fillId="9" fontId="15" numFmtId="0" xfId="0" applyAlignment="1" applyBorder="1" applyFill="1" applyFont="1">
      <alignment horizontal="center"/>
    </xf>
    <xf borderId="2" fillId="9" fontId="13" numFmtId="0" xfId="0" applyAlignment="1" applyBorder="1" applyFont="1">
      <alignment horizontal="center"/>
    </xf>
    <xf borderId="26" fillId="0" fontId="14" numFmtId="0" xfId="0" applyBorder="1" applyFont="1"/>
    <xf borderId="0" fillId="0" fontId="14" numFmtId="10" xfId="0" applyFont="1" applyNumberFormat="1"/>
    <xf borderId="27" fillId="0" fontId="14" numFmtId="164" xfId="0" applyBorder="1" applyFont="1" applyNumberFormat="1"/>
    <xf borderId="26" fillId="0" fontId="14" numFmtId="0" xfId="0" applyAlignment="1" applyBorder="1" applyFont="1">
      <alignment shrinkToFit="0" vertical="center" wrapText="1"/>
    </xf>
    <xf borderId="0" fillId="0" fontId="16" numFmtId="0" xfId="0" applyAlignment="1" applyFont="1">
      <alignment horizontal="center" shrinkToFit="0" vertical="center" wrapText="1"/>
    </xf>
    <xf borderId="27" fillId="0" fontId="14" numFmtId="0" xfId="0" applyAlignment="1" applyBorder="1" applyFont="1">
      <alignment horizontal="center" shrinkToFit="0" vertical="center" wrapText="1"/>
    </xf>
    <xf borderId="0" fillId="0" fontId="16" numFmtId="10" xfId="0" applyAlignment="1" applyFont="1" applyNumberFormat="1">
      <alignment horizontal="center" shrinkToFit="0" vertical="center" wrapText="1"/>
    </xf>
    <xf borderId="27" fillId="0" fontId="14" numFmtId="10" xfId="0" applyAlignment="1" applyBorder="1" applyFont="1" applyNumberFormat="1">
      <alignment horizontal="center" shrinkToFit="0" vertical="center" wrapText="1"/>
    </xf>
    <xf borderId="0" fillId="0" fontId="14" numFmtId="164" xfId="0" applyFont="1" applyNumberFormat="1"/>
    <xf borderId="27" fillId="0" fontId="14" numFmtId="164" xfId="0" applyAlignment="1" applyBorder="1" applyFont="1" applyNumberFormat="1">
      <alignment horizontal="center" shrinkToFit="0" vertical="center" wrapText="1"/>
    </xf>
    <xf borderId="28" fillId="0" fontId="14" numFmtId="0" xfId="0" applyAlignment="1" applyBorder="1" applyFont="1">
      <alignment shrinkToFit="0" vertical="center" wrapText="1"/>
    </xf>
    <xf borderId="29" fillId="0" fontId="16" numFmtId="10" xfId="0" applyAlignment="1" applyBorder="1" applyFont="1" applyNumberFormat="1">
      <alignment horizontal="center" shrinkToFit="0" vertical="center" wrapText="1"/>
    </xf>
    <xf borderId="30" fillId="0" fontId="14" numFmtId="164" xfId="0" applyAlignment="1" applyBorder="1" applyFont="1" applyNumberFormat="1">
      <alignment horizontal="center" shrinkToFit="0" vertical="center" wrapText="1"/>
    </xf>
    <xf borderId="7" fillId="5" fontId="17" numFmtId="0" xfId="0" applyBorder="1" applyFont="1"/>
    <xf borderId="8" fillId="5" fontId="17" numFmtId="10" xfId="0" applyBorder="1" applyFont="1" applyNumberFormat="1"/>
    <xf borderId="9" fillId="5" fontId="17" numFmtId="164" xfId="0" applyBorder="1" applyFont="1" applyNumberFormat="1"/>
    <xf borderId="0" fillId="0" fontId="14" numFmtId="0" xfId="0" applyAlignment="1" applyFont="1">
      <alignment shrinkToFit="0" vertical="center" wrapText="1"/>
    </xf>
    <xf borderId="0" fillId="0" fontId="14" numFmtId="10" xfId="0" applyAlignment="1" applyFont="1" applyNumberFormat="1">
      <alignment horizontal="center" shrinkToFit="0" vertical="center" wrapText="1"/>
    </xf>
    <xf borderId="28" fillId="0" fontId="14" numFmtId="0" xfId="0" applyBorder="1" applyFont="1"/>
    <xf borderId="29" fillId="0" fontId="14" numFmtId="0" xfId="0" applyBorder="1" applyFont="1"/>
    <xf borderId="30" fillId="0" fontId="14" numFmtId="165" xfId="0" applyBorder="1" applyFont="1" applyNumberFormat="1"/>
    <xf borderId="2" fillId="9" fontId="17" numFmtId="0" xfId="0" applyAlignment="1" applyBorder="1" applyFont="1">
      <alignment horizontal="center"/>
    </xf>
    <xf borderId="31" fillId="0" fontId="2" numFmtId="0" xfId="0" applyBorder="1" applyFont="1"/>
    <xf borderId="0" fillId="0" fontId="14" numFmtId="0" xfId="0" applyAlignment="1" applyFont="1">
      <alignment horizontal="center" shrinkToFit="0" vertical="center" wrapText="1"/>
    </xf>
    <xf borderId="32" fillId="0" fontId="14" numFmtId="0" xfId="0" applyAlignment="1" applyBorder="1" applyFont="1">
      <alignment horizontal="center" shrinkToFit="0" vertical="center" wrapText="1"/>
    </xf>
    <xf borderId="27" fillId="0" fontId="14" numFmtId="165" xfId="0" applyBorder="1" applyFont="1" applyNumberFormat="1"/>
    <xf borderId="0" fillId="0" fontId="14" numFmtId="165" xfId="0" applyAlignment="1" applyFont="1" applyNumberFormat="1">
      <alignment horizontal="center" shrinkToFit="0" vertical="center" wrapText="1"/>
    </xf>
    <xf borderId="32" fillId="0" fontId="14" numFmtId="165" xfId="0" applyAlignment="1" applyBorder="1" applyFont="1" applyNumberFormat="1">
      <alignment horizontal="center" shrinkToFit="0" vertical="center" wrapText="1"/>
    </xf>
    <xf borderId="29" fillId="0" fontId="14" numFmtId="165" xfId="0" applyAlignment="1" applyBorder="1" applyFont="1" applyNumberFormat="1">
      <alignment horizontal="center" shrinkToFit="0" vertical="center" wrapText="1"/>
    </xf>
    <xf borderId="33" fillId="0" fontId="14" numFmtId="165" xfId="0" applyAlignment="1" applyBorder="1" applyFont="1" applyNumberFormat="1">
      <alignment horizontal="center" shrinkToFit="0" vertical="center" wrapText="1"/>
    </xf>
    <xf borderId="0" fillId="0" fontId="14" numFmtId="166" xfId="0" applyAlignment="1" applyFont="1" applyNumberFormat="1">
      <alignment horizontal="center" shrinkToFit="0" vertical="center" wrapText="1"/>
    </xf>
    <xf borderId="18" fillId="5" fontId="18" numFmtId="165" xfId="0" applyBorder="1" applyFont="1" applyNumberFormat="1"/>
    <xf borderId="6" fillId="5" fontId="18" numFmtId="165" xfId="0" applyBorder="1" applyFont="1" applyNumberFormat="1"/>
    <xf borderId="1" fillId="4" fontId="14" numFmtId="0" xfId="0" applyBorder="1" applyFont="1"/>
    <xf borderId="27" fillId="0" fontId="0" numFmtId="165" xfId="0" applyBorder="1" applyFont="1" applyNumberFormat="1"/>
    <xf borderId="0" fillId="0" fontId="0" numFmtId="0" xfId="0" applyFont="1"/>
    <xf borderId="34" fillId="5" fontId="17" numFmtId="164" xfId="0" applyBorder="1" applyFont="1" applyNumberFormat="1"/>
    <xf borderId="7" fillId="5" fontId="17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16.71"/>
    <col customWidth="1" min="3" max="3" width="16.43"/>
    <col customWidth="1" min="4" max="4" width="12.14"/>
    <col customWidth="1" min="5" max="5" width="1.86"/>
    <col customWidth="1" min="6" max="6" width="15.14"/>
    <col customWidth="1" min="7" max="7" width="16.43"/>
    <col customWidth="1" min="8" max="8" width="12.14"/>
    <col customWidth="1" min="9" max="9" width="1.71"/>
    <col customWidth="1" min="10" max="10" width="15.14"/>
    <col customWidth="1" min="11" max="11" width="16.43"/>
    <col customWidth="1" min="12" max="12" width="12.14"/>
    <col customWidth="1" min="13" max="13" width="1.71"/>
    <col customWidth="1" min="14" max="14" width="15.14"/>
    <col customWidth="1" min="15" max="15" width="16.43"/>
    <col customWidth="1" min="16" max="16" width="12.14"/>
    <col customWidth="1" min="17" max="17" width="9.14"/>
    <col customWidth="1" min="18" max="18" width="15.14"/>
    <col customWidth="1" min="19" max="19" width="16.43"/>
    <col customWidth="1" min="20" max="20" width="12.14"/>
    <col customWidth="1" min="21" max="21" width="9.14"/>
    <col customWidth="1" min="22" max="22" width="15.14"/>
    <col customWidth="1" min="23" max="23" width="16.43"/>
    <col customWidth="1" min="24" max="24" width="12.14"/>
    <col customWidth="1" min="25" max="25" width="9.14"/>
    <col customWidth="1" min="26" max="26" width="15.14"/>
    <col customWidth="1" min="27" max="27" width="16.43"/>
    <col customWidth="1" min="28" max="28" width="12.14"/>
    <col customWidth="1" min="29" max="29" width="9.14"/>
    <col customWidth="1" min="30" max="30" width="15.14"/>
    <col customWidth="1" min="31" max="31" width="16.43"/>
    <col customWidth="1" min="32" max="32" width="12.14"/>
    <col customWidth="1" min="33" max="33" width="9.14"/>
    <col customWidth="1" min="34" max="34" width="15.14"/>
    <col customWidth="1" min="35" max="35" width="16.43"/>
    <col customWidth="1" min="36" max="36" width="12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 t="s">
        <v>0</v>
      </c>
      <c r="C2" s="3"/>
      <c r="D2" s="4"/>
      <c r="E2" s="1"/>
      <c r="F2" s="2" t="s">
        <v>1</v>
      </c>
      <c r="G2" s="3"/>
      <c r="H2" s="4"/>
      <c r="I2" s="1"/>
      <c r="J2" s="2" t="s">
        <v>2</v>
      </c>
      <c r="K2" s="3"/>
      <c r="L2" s="4"/>
      <c r="M2" s="1"/>
      <c r="N2" s="2" t="s">
        <v>3</v>
      </c>
      <c r="O2" s="3"/>
      <c r="P2" s="4"/>
      <c r="Q2" s="1"/>
      <c r="R2" s="2" t="s">
        <v>4</v>
      </c>
      <c r="S2" s="3"/>
      <c r="T2" s="4"/>
      <c r="U2" s="1"/>
      <c r="V2" s="2" t="s">
        <v>5</v>
      </c>
      <c r="W2" s="3"/>
      <c r="X2" s="4"/>
      <c r="Y2" s="1"/>
      <c r="Z2" s="2" t="s">
        <v>6</v>
      </c>
      <c r="AA2" s="3"/>
      <c r="AB2" s="4"/>
      <c r="AC2" s="1"/>
      <c r="AD2" s="2" t="s">
        <v>7</v>
      </c>
      <c r="AE2" s="3"/>
      <c r="AF2" s="4"/>
      <c r="AG2" s="1"/>
      <c r="AH2" s="2" t="s">
        <v>8</v>
      </c>
      <c r="AI2" s="3"/>
      <c r="AJ2" s="4"/>
    </row>
    <row r="3">
      <c r="A3" s="1"/>
      <c r="B3" s="5" t="s">
        <v>9</v>
      </c>
      <c r="C3" s="6" t="s">
        <v>10</v>
      </c>
      <c r="D3" s="7" t="s">
        <v>11</v>
      </c>
      <c r="E3" s="1"/>
      <c r="F3" s="5" t="s">
        <v>9</v>
      </c>
      <c r="G3" s="6" t="s">
        <v>10</v>
      </c>
      <c r="H3" s="7" t="s">
        <v>11</v>
      </c>
      <c r="I3" s="1"/>
      <c r="J3" s="5" t="s">
        <v>9</v>
      </c>
      <c r="K3" s="6" t="s">
        <v>10</v>
      </c>
      <c r="L3" s="7" t="s">
        <v>11</v>
      </c>
      <c r="M3" s="1"/>
      <c r="N3" s="5" t="s">
        <v>9</v>
      </c>
      <c r="O3" s="6" t="s">
        <v>10</v>
      </c>
      <c r="P3" s="7" t="s">
        <v>11</v>
      </c>
      <c r="Q3" s="1"/>
      <c r="R3" s="5" t="s">
        <v>9</v>
      </c>
      <c r="S3" s="6" t="s">
        <v>10</v>
      </c>
      <c r="T3" s="7" t="s">
        <v>11</v>
      </c>
      <c r="U3" s="1"/>
      <c r="V3" s="5" t="s">
        <v>9</v>
      </c>
      <c r="W3" s="6" t="s">
        <v>10</v>
      </c>
      <c r="X3" s="7" t="s">
        <v>11</v>
      </c>
      <c r="Y3" s="1"/>
      <c r="Z3" s="5" t="s">
        <v>9</v>
      </c>
      <c r="AA3" s="6" t="s">
        <v>10</v>
      </c>
      <c r="AB3" s="7" t="s">
        <v>11</v>
      </c>
      <c r="AC3" s="1"/>
      <c r="AD3" s="5" t="s">
        <v>9</v>
      </c>
      <c r="AE3" s="6" t="s">
        <v>10</v>
      </c>
      <c r="AF3" s="7" t="s">
        <v>11</v>
      </c>
      <c r="AG3" s="1"/>
      <c r="AH3" s="5" t="s">
        <v>9</v>
      </c>
      <c r="AI3" s="6" t="s">
        <v>10</v>
      </c>
      <c r="AJ3" s="7" t="s">
        <v>11</v>
      </c>
    </row>
    <row r="4">
      <c r="A4" s="1"/>
      <c r="B4" s="8" t="str">
        <f>'Pessoa Física'!B3</f>
        <v>Inss</v>
      </c>
      <c r="C4" s="9">
        <f>'Pessoa Física'!C3</f>
        <v>0.2</v>
      </c>
      <c r="D4" s="10">
        <f>'Pessoa Física'!D3</f>
        <v>1106.26</v>
      </c>
      <c r="E4" s="1"/>
      <c r="F4" s="8" t="e">
        <v>#REF!</v>
      </c>
      <c r="G4" s="9" t="e">
        <v>#REF!</v>
      </c>
      <c r="H4" s="10" t="e">
        <v>#REF!</v>
      </c>
      <c r="I4" s="1"/>
      <c r="J4" s="8" t="e">
        <v>#REF!</v>
      </c>
      <c r="K4" s="9" t="e">
        <v>#REF!</v>
      </c>
      <c r="L4" s="10" t="e">
        <v>#REF!</v>
      </c>
      <c r="M4" s="1"/>
      <c r="N4" s="8" t="str">
        <f>'Simples anexo III'!B4</f>
        <v>Imposto</v>
      </c>
      <c r="O4" s="9" t="str">
        <f>'Simples anexo III'!#REF!</f>
        <v>#ERROR!</v>
      </c>
      <c r="P4" s="10">
        <f>'Simples anexo III'!C4</f>
        <v>0.06</v>
      </c>
      <c r="Q4" s="1"/>
      <c r="R4" s="8" t="e">
        <v>#REF!</v>
      </c>
      <c r="S4" s="9" t="e">
        <v>#REF!</v>
      </c>
      <c r="T4" s="10" t="e">
        <v>#REF!</v>
      </c>
      <c r="U4" s="1"/>
      <c r="V4" s="8" t="str">
        <f>'Simples anexo V'!B4</f>
        <v>Imposto</v>
      </c>
      <c r="W4" s="9">
        <f>'Simples anexo V'!C4</f>
        <v>0.155</v>
      </c>
      <c r="X4" s="10">
        <f>'Simples anexo V'!D4</f>
        <v>1550</v>
      </c>
      <c r="Y4" s="1"/>
      <c r="Z4" s="8" t="e">
        <v>#REF!</v>
      </c>
      <c r="AA4" s="9" t="e">
        <v>#REF!</v>
      </c>
      <c r="AB4" s="10" t="e">
        <v>#REF!</v>
      </c>
      <c r="AC4" s="1"/>
      <c r="AD4" s="8" t="str">
        <f>'Lucro presumido'!B4</f>
        <v>Imposto</v>
      </c>
      <c r="AE4" s="9">
        <f>'Lucro presumido'!C4</f>
        <v>0.1433</v>
      </c>
      <c r="AF4" s="10">
        <f>'Lucro presumido'!D4</f>
        <v>1433</v>
      </c>
      <c r="AG4" s="1"/>
      <c r="AH4" s="8" t="str">
        <f>'Lucro presumido Benefício'!B4</f>
        <v>Imposto</v>
      </c>
      <c r="AI4" s="9">
        <f>'Lucro presumido Benefício'!C4</f>
        <v>0.0893</v>
      </c>
      <c r="AJ4" s="10">
        <f>'Lucro presumido Benefício'!D4</f>
        <v>893</v>
      </c>
    </row>
    <row r="5">
      <c r="A5" s="1"/>
      <c r="B5" s="8" t="str">
        <f>'Pessoa Física'!B4</f>
        <v>Imposto de renda</v>
      </c>
      <c r="C5" s="9">
        <f>'Pessoa Física'!C4</f>
        <v>0.1317268333</v>
      </c>
      <c r="D5" s="10">
        <f>'Pessoa Física'!D4</f>
        <v>1317.268333</v>
      </c>
      <c r="E5" s="1"/>
      <c r="F5" s="8" t="e">
        <v>#REF!</v>
      </c>
      <c r="G5" s="11" t="e">
        <v>#REF!</v>
      </c>
      <c r="H5" s="10" t="e">
        <v>#REF!</v>
      </c>
      <c r="I5" s="1"/>
      <c r="J5" s="8" t="e">
        <v>#REF!</v>
      </c>
      <c r="K5" s="11" t="e">
        <v>#REF!</v>
      </c>
      <c r="L5" s="10" t="e">
        <v>#REF!</v>
      </c>
      <c r="M5" s="1"/>
      <c r="N5" s="8" t="str">
        <f>'Simples anexo III'!#REF!</f>
        <v>#ERROR!</v>
      </c>
      <c r="O5" s="11" t="str">
        <f>'Simples anexo III'!#REF!</f>
        <v>#ERROR!</v>
      </c>
      <c r="P5" s="10" t="str">
        <f>'Simples anexo III'!#REF!</f>
        <v>#ERROR!</v>
      </c>
      <c r="Q5" s="1"/>
      <c r="R5" s="8" t="e">
        <v>#REF!</v>
      </c>
      <c r="S5" s="11" t="e">
        <v>#REF!</v>
      </c>
      <c r="T5" s="10" t="e">
        <v>#REF!</v>
      </c>
      <c r="U5" s="1"/>
      <c r="V5" s="8" t="str">
        <f>'Simples anexo V'!#REF!</f>
        <v>#ERROR!</v>
      </c>
      <c r="W5" s="11" t="str">
        <f>'Simples anexo V'!#REF!</f>
        <v>#ERROR!</v>
      </c>
      <c r="X5" s="10" t="str">
        <f>'Simples anexo V'!#REF!</f>
        <v>#ERROR!</v>
      </c>
      <c r="Y5" s="1"/>
      <c r="Z5" s="8" t="e">
        <v>#REF!</v>
      </c>
      <c r="AA5" s="11" t="e">
        <v>#REF!</v>
      </c>
      <c r="AB5" s="10" t="e">
        <v>#REF!</v>
      </c>
      <c r="AC5" s="1"/>
      <c r="AD5" s="8" t="str">
        <f>'Lucro presumido'!B11</f>
        <v>Adicional de Ir</v>
      </c>
      <c r="AE5" s="12">
        <f>'Lucro presumido'!C11</f>
        <v>0.1</v>
      </c>
      <c r="AF5" s="10">
        <f>'Lucro presumido'!D11</f>
        <v>0</v>
      </c>
      <c r="AG5" s="1"/>
      <c r="AH5" s="8" t="str">
        <f>'Lucro presumido Benefício'!B11</f>
        <v>Adicional de Ir</v>
      </c>
      <c r="AI5" s="12">
        <f>'Lucro presumido Benefício'!C11</f>
        <v>0.1</v>
      </c>
      <c r="AJ5" s="10">
        <f>'Lucro presumido Benefício'!D11</f>
        <v>0</v>
      </c>
    </row>
    <row r="6">
      <c r="A6" s="1"/>
      <c r="B6" s="8" t="str">
        <f>'Pessoa Física'!B5</f>
        <v/>
      </c>
      <c r="C6" s="11" t="str">
        <f>'Pessoa Física'!C5</f>
        <v/>
      </c>
      <c r="D6" s="10" t="str">
        <f>'Pessoa Física'!D5</f>
        <v/>
      </c>
      <c r="E6" s="1"/>
      <c r="F6" s="8" t="e">
        <v>#REF!</v>
      </c>
      <c r="G6" s="9" t="e">
        <v>#REF!</v>
      </c>
      <c r="H6" s="10" t="e">
        <v>#REF!</v>
      </c>
      <c r="I6" s="1"/>
      <c r="J6" s="8" t="e">
        <v>#REF!</v>
      </c>
      <c r="K6" s="9" t="e">
        <v>#REF!</v>
      </c>
      <c r="L6" s="10" t="e">
        <v>#REF!</v>
      </c>
      <c r="M6" s="1"/>
      <c r="N6" s="8" t="str">
        <f>'Simples anexo III'!B5</f>
        <v/>
      </c>
      <c r="O6" s="9" t="str">
        <f>'Simples anexo III'!C5</f>
        <v/>
      </c>
      <c r="P6" s="10" t="str">
        <f>'Simples anexo III'!D5</f>
        <v/>
      </c>
      <c r="Q6" s="1"/>
      <c r="R6" s="8" t="e">
        <v>#REF!</v>
      </c>
      <c r="S6" s="11" t="e">
        <v>#REF!</v>
      </c>
      <c r="T6" s="10" t="e">
        <v>#REF!</v>
      </c>
      <c r="U6" s="1"/>
      <c r="V6" s="8" t="str">
        <f>'Simples anexo V'!B5</f>
        <v/>
      </c>
      <c r="W6" s="11" t="str">
        <f>'Simples anexo V'!C5</f>
        <v/>
      </c>
      <c r="X6" s="10" t="str">
        <f>'Simples anexo V'!D5</f>
        <v/>
      </c>
      <c r="Y6" s="1"/>
      <c r="Z6" s="8" t="e">
        <v>#REF!</v>
      </c>
      <c r="AA6" s="11" t="e">
        <v>#REF!</v>
      </c>
      <c r="AB6" s="10" t="e">
        <v>#REF!</v>
      </c>
      <c r="AC6" s="1"/>
      <c r="AD6" s="8" t="str">
        <f>'Lucro presumido'!#REF!</f>
        <v>#ERROR!</v>
      </c>
      <c r="AE6" s="11" t="str">
        <f>'Lucro presumido'!#REF!</f>
        <v>#ERROR!</v>
      </c>
      <c r="AF6" s="10" t="str">
        <f>'Lucro presumido'!#REF!</f>
        <v>#ERROR!</v>
      </c>
      <c r="AG6" s="1"/>
      <c r="AH6" s="8" t="str">
        <f>'Lucro presumido Benefício'!#REF!</f>
        <v>#ERROR!</v>
      </c>
      <c r="AI6" s="11" t="str">
        <f>'Lucro presumido Benefício'!#REF!</f>
        <v>#ERROR!</v>
      </c>
      <c r="AJ6" s="10" t="str">
        <f>'Lucro presumido Benefício'!#REF!</f>
        <v>#ERROR!</v>
      </c>
    </row>
    <row r="7">
      <c r="A7" s="1"/>
      <c r="B7" s="8" t="str">
        <f>'Pessoa Física'!B7</f>
        <v>Inss Patronal</v>
      </c>
      <c r="C7" s="9">
        <f>'Pessoa Física'!C7</f>
        <v>0.278</v>
      </c>
      <c r="D7" s="10">
        <f>'Pessoa Física'!D7</f>
        <v>389.2</v>
      </c>
      <c r="E7" s="1"/>
      <c r="F7" s="8" t="e">
        <v>#REF!</v>
      </c>
      <c r="G7" s="12" t="e">
        <v>#REF!</v>
      </c>
      <c r="H7" s="10" t="e">
        <v>#REF!</v>
      </c>
      <c r="I7" s="1"/>
      <c r="J7" s="8" t="e">
        <v>#REF!</v>
      </c>
      <c r="K7" s="12" t="e">
        <v>#REF!</v>
      </c>
      <c r="L7" s="10" t="e">
        <v>#REF!</v>
      </c>
      <c r="M7" s="1"/>
      <c r="N7" s="8" t="str">
        <f>'Simples anexo III'!B7</f>
        <v>Inss Patronal</v>
      </c>
      <c r="O7" s="12">
        <f>'Simples anexo III'!C7</f>
        <v>0</v>
      </c>
      <c r="P7" s="10">
        <f>'Simples anexo III'!D7</f>
        <v>0</v>
      </c>
      <c r="Q7" s="1"/>
      <c r="R7" s="8" t="e">
        <v>#REF!</v>
      </c>
      <c r="S7" s="9" t="e">
        <v>#REF!</v>
      </c>
      <c r="T7" s="10" t="e">
        <v>#REF!</v>
      </c>
      <c r="U7" s="1"/>
      <c r="V7" s="8" t="str">
        <f>'Simples anexo V'!B7</f>
        <v>Inss Patronal</v>
      </c>
      <c r="W7" s="9">
        <f>'Simples anexo V'!C7</f>
        <v>0</v>
      </c>
      <c r="X7" s="10">
        <f>'Simples anexo V'!D7</f>
        <v>0</v>
      </c>
      <c r="Y7" s="1"/>
      <c r="Z7" s="8" t="e">
        <v>#REF!</v>
      </c>
      <c r="AA7" s="9" t="e">
        <v>#REF!</v>
      </c>
      <c r="AB7" s="10" t="e">
        <v>#REF!</v>
      </c>
      <c r="AC7" s="1"/>
      <c r="AD7" s="8" t="str">
        <f>'Lucro presumido'!B12</f>
        <v/>
      </c>
      <c r="AE7" s="9" t="str">
        <f>'Lucro presumido'!C12</f>
        <v/>
      </c>
      <c r="AF7" s="10" t="str">
        <f>'Lucro presumido'!D12</f>
        <v/>
      </c>
      <c r="AG7" s="1"/>
      <c r="AH7" s="8" t="str">
        <f>'Lucro presumido Benefício'!B12</f>
        <v/>
      </c>
      <c r="AI7" s="9" t="str">
        <f>'Lucro presumido Benefício'!C12</f>
        <v/>
      </c>
      <c r="AJ7" s="10" t="str">
        <f>'Lucro presumido Benefício'!D12</f>
        <v/>
      </c>
    </row>
    <row r="8">
      <c r="A8" s="1"/>
      <c r="B8" s="8"/>
      <c r="C8" s="9"/>
      <c r="D8" s="10"/>
      <c r="E8" s="1"/>
      <c r="F8" s="8"/>
      <c r="G8" s="12"/>
      <c r="H8" s="10"/>
      <c r="I8" s="1"/>
      <c r="J8" s="8"/>
      <c r="K8" s="12"/>
      <c r="L8" s="10"/>
      <c r="M8" s="1"/>
      <c r="N8" s="8"/>
      <c r="O8" s="12"/>
      <c r="P8" s="10"/>
      <c r="Q8" s="1"/>
      <c r="R8" s="8"/>
      <c r="S8" s="9"/>
      <c r="T8" s="10"/>
      <c r="U8" s="1"/>
      <c r="V8" s="8"/>
      <c r="W8" s="9"/>
      <c r="X8" s="10"/>
      <c r="Y8" s="1"/>
      <c r="Z8" s="8"/>
      <c r="AA8" s="9"/>
      <c r="AB8" s="10"/>
      <c r="AC8" s="1"/>
      <c r="AD8" s="8" t="str">
        <f>'Lucro presumido'!B14</f>
        <v>Inss Patronal</v>
      </c>
      <c r="AE8" s="9">
        <f>'Lucro presumido'!C14</f>
        <v>0.278</v>
      </c>
      <c r="AF8" s="10">
        <f>'Lucro presumido'!D14</f>
        <v>389.2</v>
      </c>
      <c r="AG8" s="1"/>
      <c r="AH8" s="8" t="str">
        <f>'Lucro presumido Benefício'!B14</f>
        <v>Inss Patronal</v>
      </c>
      <c r="AI8" s="9">
        <f>'Lucro presumido Benefício'!C14</f>
        <v>0.278</v>
      </c>
      <c r="AJ8" s="10">
        <f>'Lucro presumido Benefício'!D14</f>
        <v>389.2</v>
      </c>
    </row>
    <row r="9">
      <c r="A9" s="1"/>
      <c r="B9" s="13" t="str">
        <f>'Pessoa Física'!B9</f>
        <v>TOTAL</v>
      </c>
      <c r="C9" s="14"/>
      <c r="D9" s="15">
        <f>'Pessoa Física'!D9</f>
        <v>2812.728333</v>
      </c>
      <c r="E9" s="1"/>
      <c r="F9" s="13" t="str">
        <f>'[1]Simples anexo I'!B9</f>
        <v>#REF!</v>
      </c>
      <c r="G9" s="14"/>
      <c r="H9" s="15" t="str">
        <f>'[1]Simples anexo I'!D9</f>
        <v>#REF!</v>
      </c>
      <c r="I9" s="1"/>
      <c r="J9" s="13" t="str">
        <f>'[2]Simples anexo II'!B9</f>
        <v>#REF!</v>
      </c>
      <c r="K9" s="14"/>
      <c r="L9" s="15" t="str">
        <f>'[2]Simples anexo II'!D9</f>
        <v>#REF!</v>
      </c>
      <c r="M9" s="1"/>
      <c r="N9" s="13" t="str">
        <f>'Simples anexo III'!B9</f>
        <v>TOTAL</v>
      </c>
      <c r="O9" s="16" t="str">
        <f>'Simples anexo III'!C9</f>
        <v/>
      </c>
      <c r="P9" s="15">
        <f>'Simples anexo III'!D9</f>
        <v>754</v>
      </c>
      <c r="Q9" s="1"/>
      <c r="R9" s="13" t="e">
        <v>#REF!</v>
      </c>
      <c r="S9" s="14" t="e">
        <v>#REF!</v>
      </c>
      <c r="T9" s="15" t="e">
        <v>#REF!</v>
      </c>
      <c r="U9" s="1"/>
      <c r="V9" s="13" t="str">
        <f>'Simples anexo V'!B9</f>
        <v>TOTAL</v>
      </c>
      <c r="W9" s="14"/>
      <c r="X9" s="15">
        <f>'Simples anexo V'!D9</f>
        <v>1704</v>
      </c>
      <c r="Y9" s="1"/>
      <c r="Z9" s="13" t="e">
        <v>#REF!</v>
      </c>
      <c r="AA9" s="14" t="e">
        <v>#REF!</v>
      </c>
      <c r="AB9" s="15" t="e">
        <v>#REF!</v>
      </c>
      <c r="AC9" s="1"/>
      <c r="AD9" s="13" t="str">
        <f>'Lucro presumido'!B16</f>
        <v>TOTAL</v>
      </c>
      <c r="AE9" s="16" t="str">
        <f>'Lucro presumido'!C16</f>
        <v/>
      </c>
      <c r="AF9" s="15">
        <f>'Lucro presumido'!D16</f>
        <v>2256.2</v>
      </c>
      <c r="AG9" s="1"/>
      <c r="AH9" s="13" t="str">
        <f>'Lucro presumido Benefício'!B16</f>
        <v>TOTAL</v>
      </c>
      <c r="AI9" s="14"/>
      <c r="AJ9" s="15">
        <f>'Lucro presumido Benefício'!D16</f>
        <v>1716.2</v>
      </c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</sheetData>
  <mergeCells count="9">
    <mergeCell ref="F2:H2"/>
    <mergeCell ref="J2:L2"/>
    <mergeCell ref="N2:P2"/>
    <mergeCell ref="R2:T2"/>
    <mergeCell ref="V2:X2"/>
    <mergeCell ref="Z2:AB2"/>
    <mergeCell ref="AD2:AF2"/>
    <mergeCell ref="AH2:AJ2"/>
    <mergeCell ref="B2:D2"/>
  </mergeCells>
  <printOptions/>
  <pageMargins bottom="0.787401575" footer="0.0" header="0.0" left="0.511811024" right="0.511811024" top="0.7874015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21.71"/>
    <col customWidth="1" min="3" max="3" width="6.71"/>
    <col customWidth="1" min="4" max="4" width="11.43"/>
    <col customWidth="1" min="5" max="5" width="3.14"/>
    <col customWidth="1" min="6" max="6" width="3.43"/>
    <col customWidth="1" min="7" max="7" width="20.43"/>
    <col customWidth="1" min="8" max="8" width="6.71"/>
    <col customWidth="1" min="9" max="9" width="12.43"/>
    <col customWidth="1" min="10" max="19" width="8.71"/>
  </cols>
  <sheetData>
    <row r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>
      <c r="A2" s="97"/>
      <c r="B2" s="60" t="s">
        <v>65</v>
      </c>
      <c r="C2" s="3"/>
      <c r="D2" s="4"/>
      <c r="E2" s="59"/>
      <c r="F2" s="59"/>
      <c r="G2" s="60" t="s">
        <v>66</v>
      </c>
      <c r="H2" s="3"/>
      <c r="I2" s="4"/>
      <c r="J2" s="97"/>
      <c r="K2" s="97"/>
      <c r="L2" s="97"/>
      <c r="M2" s="97"/>
      <c r="N2" s="97"/>
      <c r="O2" s="97"/>
      <c r="P2" s="97"/>
      <c r="Q2" s="97"/>
      <c r="R2" s="97"/>
      <c r="S2" s="97"/>
    </row>
    <row r="3">
      <c r="A3" s="97"/>
      <c r="B3" s="62" t="s">
        <v>67</v>
      </c>
      <c r="C3" s="63">
        <v>0.08</v>
      </c>
      <c r="D3" s="64">
        <f>C3*MATRIZ!$C$4</f>
        <v>112</v>
      </c>
      <c r="E3" s="59"/>
      <c r="F3" s="59"/>
      <c r="G3" s="62" t="s">
        <v>67</v>
      </c>
      <c r="H3" s="63">
        <v>0.08</v>
      </c>
      <c r="I3" s="64">
        <f>H3*MATRIZ!$C$4</f>
        <v>112</v>
      </c>
      <c r="J3" s="97"/>
      <c r="K3" s="97"/>
      <c r="L3" s="97"/>
      <c r="M3" s="97"/>
      <c r="N3" s="97"/>
      <c r="O3" s="97"/>
      <c r="P3" s="97"/>
      <c r="Q3" s="97"/>
      <c r="R3" s="97"/>
      <c r="S3" s="97"/>
    </row>
    <row r="4">
      <c r="A4" s="97"/>
      <c r="B4" s="62" t="s">
        <v>68</v>
      </c>
      <c r="C4" s="63">
        <v>0.08333333333333333</v>
      </c>
      <c r="D4" s="64">
        <f>C4*MATRIZ!$C$4</f>
        <v>116.6666667</v>
      </c>
      <c r="E4" s="59"/>
      <c r="F4" s="59"/>
      <c r="G4" s="62" t="s">
        <v>69</v>
      </c>
      <c r="H4" s="63">
        <v>0.08333333333333333</v>
      </c>
      <c r="I4" s="64">
        <f>H4*MATRIZ!$C$4</f>
        <v>116.6666667</v>
      </c>
      <c r="J4" s="97"/>
      <c r="K4" s="97"/>
      <c r="L4" s="97"/>
      <c r="M4" s="97"/>
      <c r="N4" s="97"/>
      <c r="O4" s="97"/>
      <c r="P4" s="97"/>
      <c r="Q4" s="97"/>
      <c r="R4" s="97"/>
      <c r="S4" s="97"/>
    </row>
    <row r="5">
      <c r="A5" s="97"/>
      <c r="B5" s="62" t="s">
        <v>70</v>
      </c>
      <c r="C5" s="63">
        <v>0.02777777777777778</v>
      </c>
      <c r="D5" s="64">
        <f>C5*MATRIZ!$C$4</f>
        <v>38.88888889</v>
      </c>
      <c r="E5" s="59"/>
      <c r="F5" s="59"/>
      <c r="G5" s="62" t="s">
        <v>71</v>
      </c>
      <c r="H5" s="63">
        <v>0.02777777777777778</v>
      </c>
      <c r="I5" s="64">
        <f>H5*MATRIZ!$C$4</f>
        <v>38.88888889</v>
      </c>
      <c r="J5" s="97"/>
      <c r="K5" s="97"/>
      <c r="L5" s="97"/>
      <c r="M5" s="97"/>
      <c r="N5" s="97"/>
      <c r="O5" s="97"/>
      <c r="P5" s="97"/>
      <c r="Q5" s="97"/>
      <c r="R5" s="97"/>
      <c r="S5" s="97"/>
    </row>
    <row r="6">
      <c r="A6" s="97"/>
      <c r="B6" s="62" t="s">
        <v>72</v>
      </c>
      <c r="C6" s="63">
        <v>0.08333333333333333</v>
      </c>
      <c r="D6" s="64">
        <f>C6*MATRIZ!$C$4</f>
        <v>116.6666667</v>
      </c>
      <c r="E6" s="59"/>
      <c r="F6" s="59"/>
      <c r="G6" s="62" t="s">
        <v>73</v>
      </c>
      <c r="H6" s="63">
        <v>0.08333333333333333</v>
      </c>
      <c r="I6" s="64">
        <f>H6*MATRIZ!$C$4</f>
        <v>116.6666667</v>
      </c>
      <c r="J6" s="97"/>
      <c r="K6" s="97"/>
      <c r="L6" s="97"/>
      <c r="M6" s="97"/>
      <c r="N6" s="97"/>
      <c r="O6" s="97"/>
      <c r="P6" s="97"/>
      <c r="Q6" s="97"/>
      <c r="R6" s="97"/>
      <c r="S6" s="97"/>
    </row>
    <row r="7">
      <c r="A7" s="97"/>
      <c r="B7" s="62" t="s">
        <v>74</v>
      </c>
      <c r="C7" s="63">
        <v>0.006666666666666667</v>
      </c>
      <c r="D7" s="64">
        <f>C7*MATRIZ!$C$4</f>
        <v>9.333333333</v>
      </c>
      <c r="E7" s="59"/>
      <c r="F7" s="59"/>
      <c r="G7" s="62" t="s">
        <v>75</v>
      </c>
      <c r="H7" s="63">
        <v>0.006666666666666667</v>
      </c>
      <c r="I7" s="64">
        <f>H7*MATRIZ!$C$4</f>
        <v>9.333333333</v>
      </c>
      <c r="J7" s="97"/>
      <c r="K7" s="97"/>
      <c r="L7" s="97"/>
      <c r="M7" s="97"/>
      <c r="N7" s="97"/>
      <c r="O7" s="97"/>
      <c r="P7" s="97"/>
      <c r="Q7" s="97"/>
      <c r="R7" s="97"/>
      <c r="S7" s="97"/>
    </row>
    <row r="8">
      <c r="A8" s="97"/>
      <c r="B8" s="62" t="s">
        <v>76</v>
      </c>
      <c r="C8" s="63">
        <v>0.0022002200220022005</v>
      </c>
      <c r="D8" s="64">
        <f>C8*MATRIZ!$C$4</f>
        <v>3.080308031</v>
      </c>
      <c r="E8" s="59"/>
      <c r="F8" s="59"/>
      <c r="G8" s="62" t="s">
        <v>77</v>
      </c>
      <c r="H8" s="63">
        <v>0.0022002200220022005</v>
      </c>
      <c r="I8" s="64">
        <f>H8*MATRIZ!$C$4</f>
        <v>3.080308031</v>
      </c>
      <c r="J8" s="97"/>
      <c r="K8" s="97"/>
      <c r="L8" s="97"/>
      <c r="M8" s="97"/>
      <c r="N8" s="97"/>
      <c r="O8" s="97"/>
      <c r="P8" s="97"/>
      <c r="Q8" s="97"/>
      <c r="R8" s="97"/>
      <c r="S8" s="97"/>
    </row>
    <row r="9">
      <c r="A9" s="97"/>
      <c r="B9" s="62" t="s">
        <v>78</v>
      </c>
      <c r="C9" s="63">
        <v>0.006666666666666667</v>
      </c>
      <c r="D9" s="64">
        <f>C9*MATRIZ!$C$3</f>
        <v>66.66666667</v>
      </c>
      <c r="E9" s="59"/>
      <c r="F9" s="59"/>
      <c r="G9" s="62" t="s">
        <v>79</v>
      </c>
      <c r="H9" s="63">
        <v>0.006666666666666667</v>
      </c>
      <c r="I9" s="64">
        <f>H9*MATRIZ!$C$4</f>
        <v>9.333333333</v>
      </c>
      <c r="J9" s="97"/>
      <c r="K9" s="97"/>
      <c r="L9" s="97"/>
      <c r="M9" s="97"/>
      <c r="N9" s="97"/>
      <c r="O9" s="97"/>
      <c r="P9" s="97"/>
      <c r="Q9" s="97"/>
      <c r="R9" s="97"/>
      <c r="S9" s="97"/>
    </row>
    <row r="10">
      <c r="A10" s="97"/>
      <c r="B10" s="62" t="s">
        <v>80</v>
      </c>
      <c r="C10" s="63">
        <v>0.08333333333333333</v>
      </c>
      <c r="D10" s="64">
        <f>C10*MATRIZ!$C$4</f>
        <v>116.6666667</v>
      </c>
      <c r="E10" s="59"/>
      <c r="F10" s="59"/>
      <c r="G10" s="62" t="s">
        <v>81</v>
      </c>
      <c r="H10" s="63">
        <v>0.08333333333333333</v>
      </c>
      <c r="I10" s="64">
        <f>H10*MATRIZ!$C$4</f>
        <v>116.6666667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>
      <c r="A11" s="97"/>
      <c r="B11" s="62" t="s">
        <v>82</v>
      </c>
      <c r="C11" s="63">
        <v>0.006666666666666667</v>
      </c>
      <c r="D11" s="64">
        <f>C11*MATRIZ!$C$4</f>
        <v>9.333333333</v>
      </c>
      <c r="E11" s="59"/>
      <c r="F11" s="59"/>
      <c r="G11" s="62" t="s">
        <v>83</v>
      </c>
      <c r="H11" s="63">
        <v>0.006666666666666667</v>
      </c>
      <c r="I11" s="64">
        <f>H11*MATRIZ!$C$4</f>
        <v>9.333333333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>
      <c r="A12" s="97"/>
      <c r="B12" s="62" t="s">
        <v>84</v>
      </c>
      <c r="C12" s="63">
        <v>0.05128205128205129</v>
      </c>
      <c r="D12" s="64">
        <f>C12*MATRIZ!$C$4</f>
        <v>71.79487179</v>
      </c>
      <c r="E12" s="59"/>
      <c r="F12" s="59"/>
      <c r="G12" s="62" t="s">
        <v>85</v>
      </c>
      <c r="H12" s="63">
        <v>0.05128205128205129</v>
      </c>
      <c r="I12" s="64">
        <f>H12*MATRIZ!$C$4</f>
        <v>71.79487179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>
      <c r="A13" s="97"/>
      <c r="B13" s="62" t="s">
        <v>86</v>
      </c>
      <c r="C13" s="63">
        <v>0.0</v>
      </c>
      <c r="D13" s="64">
        <f>C13*MATRIZ!$C$3</f>
        <v>0</v>
      </c>
      <c r="E13" s="59"/>
      <c r="F13" s="59"/>
      <c r="G13" s="62" t="s">
        <v>86</v>
      </c>
      <c r="H13" s="63">
        <f>(20+2+5.8)/100</f>
        <v>0.278</v>
      </c>
      <c r="I13" s="64">
        <f>H13*MATRIZ!$C$4</f>
        <v>389.2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>
      <c r="A14" s="59"/>
      <c r="B14" s="75" t="s">
        <v>40</v>
      </c>
      <c r="C14" s="76">
        <f>SUM(C3:C13)</f>
        <v>0.4312600491</v>
      </c>
      <c r="D14" s="77">
        <f>C14*MATRIZ!$C$4</f>
        <v>603.7640687</v>
      </c>
      <c r="E14" s="59"/>
      <c r="F14" s="59"/>
      <c r="G14" s="98" t="s">
        <v>40</v>
      </c>
      <c r="H14" s="99">
        <f>SUM(H3:H13)</f>
        <v>0.7092600491</v>
      </c>
      <c r="I14" s="77">
        <f>H14*MATRIZ!$C$4</f>
        <v>992.9640687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>
      <c r="A15" s="59"/>
      <c r="B15" s="63"/>
      <c r="C15" s="70"/>
      <c r="D15" s="59"/>
      <c r="E15" s="59"/>
      <c r="F15" s="59"/>
      <c r="G15" s="59"/>
      <c r="H15" s="59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>
      <c r="A16" s="59"/>
      <c r="B16" s="63"/>
      <c r="C16" s="70"/>
      <c r="D16" s="59"/>
      <c r="E16" s="59"/>
      <c r="F16" s="59"/>
      <c r="G16" s="59"/>
      <c r="H16" s="59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>
      <c r="A17" s="59"/>
      <c r="B17" s="63"/>
      <c r="C17" s="70"/>
      <c r="D17" s="59"/>
      <c r="E17" s="59"/>
      <c r="F17" s="59"/>
      <c r="G17" s="59"/>
      <c r="H17" s="59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>
      <c r="A18" s="59"/>
      <c r="B18" s="63"/>
      <c r="C18" s="70"/>
      <c r="D18" s="59"/>
      <c r="E18" s="59"/>
      <c r="F18" s="59"/>
      <c r="G18" s="59"/>
      <c r="H18" s="59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>
      <c r="A19" s="59"/>
      <c r="B19" s="63"/>
      <c r="C19" s="70"/>
      <c r="D19" s="59"/>
      <c r="E19" s="59"/>
      <c r="F19" s="59"/>
      <c r="G19" s="59"/>
      <c r="H19" s="59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>
      <c r="A20" s="59"/>
      <c r="B20" s="63"/>
      <c r="C20" s="70"/>
      <c r="D20" s="59"/>
      <c r="E20" s="59"/>
      <c r="F20" s="59"/>
      <c r="G20" s="59"/>
      <c r="H20" s="59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>
      <c r="A21" s="59"/>
      <c r="B21" s="63"/>
      <c r="C21" s="70"/>
      <c r="D21" s="59"/>
      <c r="E21" s="59"/>
      <c r="F21" s="59"/>
      <c r="G21" s="59"/>
      <c r="H21" s="59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</sheetData>
  <mergeCells count="2">
    <mergeCell ref="B2:D2"/>
    <mergeCell ref="G2:I2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5" max="5" width="14.29"/>
    <col customWidth="1" min="8" max="8" width="16.57"/>
  </cols>
  <sheetData>
    <row r="1">
      <c r="A1" s="17"/>
      <c r="B1" s="17"/>
      <c r="C1" s="17"/>
      <c r="D1" s="17"/>
      <c r="E1" s="17"/>
      <c r="F1" s="17"/>
      <c r="G1" s="17"/>
      <c r="H1" s="17"/>
      <c r="I1" s="17"/>
      <c r="J1" s="18"/>
      <c r="K1" s="19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3.0" customHeight="1">
      <c r="A2" s="17"/>
      <c r="B2" s="17"/>
      <c r="C2" s="17"/>
      <c r="D2" s="17"/>
      <c r="E2" s="17"/>
      <c r="F2" s="20"/>
      <c r="G2" s="20"/>
      <c r="H2" s="20"/>
      <c r="I2" s="17"/>
      <c r="J2" s="18"/>
      <c r="K2" s="2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24.0" customHeight="1">
      <c r="A3" s="22"/>
      <c r="B3" s="22"/>
      <c r="C3" s="23" t="s">
        <v>12</v>
      </c>
      <c r="F3" s="24"/>
      <c r="G3" s="24"/>
      <c r="H3" s="24"/>
      <c r="I3" s="24"/>
      <c r="J3" s="22"/>
      <c r="K3" s="22"/>
      <c r="L3" s="22"/>
      <c r="M3" s="22"/>
      <c r="N3" s="22"/>
      <c r="O3" s="2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>
      <c r="A4" s="22"/>
      <c r="E4" s="26"/>
      <c r="I4" s="26"/>
      <c r="J4" s="22"/>
      <c r="K4" s="22"/>
      <c r="L4" s="22"/>
      <c r="M4" s="22"/>
      <c r="N4" s="22"/>
      <c r="O4" s="22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22"/>
      <c r="B5" s="22"/>
      <c r="C5" s="22"/>
      <c r="D5" s="22"/>
      <c r="G5" s="27"/>
      <c r="H5" s="22"/>
      <c r="I5" s="22"/>
      <c r="J5" s="22"/>
      <c r="K5" s="22"/>
      <c r="L5" s="22"/>
      <c r="M5" s="22"/>
      <c r="N5" s="22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22"/>
      <c r="B6" s="22"/>
      <c r="C6" s="22"/>
      <c r="D6" s="28" t="s">
        <v>13</v>
      </c>
      <c r="E6" s="29" t="str">
        <f>HYPERLINK("https://goo.gl/mxTxc8","Tutorial para uso e entendimento da planilha")</f>
        <v>Tutorial para uso e entendimento da planilha</v>
      </c>
      <c r="I6" s="22"/>
      <c r="J6" s="22"/>
      <c r="K6" s="22"/>
      <c r="L6" s="22"/>
      <c r="M6" s="22"/>
      <c r="N6" s="22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17"/>
      <c r="B7" s="17"/>
      <c r="C7" s="17"/>
      <c r="D7" s="17"/>
      <c r="E7" s="17"/>
      <c r="F7" s="17"/>
      <c r="G7" s="17"/>
      <c r="H7" s="17"/>
      <c r="I7" s="17"/>
      <c r="J7" s="18"/>
      <c r="K7" s="21"/>
      <c r="L7" s="17"/>
      <c r="M7" s="17"/>
      <c r="N7" s="17"/>
      <c r="O7" s="17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D8" s="22"/>
      <c r="E8" s="22"/>
      <c r="F8" s="22"/>
      <c r="G8" s="22"/>
      <c r="H8" s="22"/>
      <c r="I8" s="22"/>
      <c r="J8" s="22"/>
      <c r="K8" s="30"/>
      <c r="L8" s="30"/>
      <c r="M8" s="30"/>
      <c r="N8" s="30"/>
      <c r="O8" s="21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D9" s="22"/>
      <c r="E9" s="22"/>
      <c r="F9" s="22"/>
      <c r="G9" s="22"/>
      <c r="H9" s="22"/>
      <c r="I9" s="22"/>
      <c r="J9" s="22"/>
      <c r="K9" s="30"/>
      <c r="L9" s="30"/>
      <c r="M9" s="30"/>
      <c r="N9" s="30"/>
      <c r="O9" s="21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D10" s="22"/>
      <c r="E10" s="22"/>
      <c r="F10" s="22"/>
      <c r="G10" s="22"/>
      <c r="H10" s="22"/>
      <c r="I10" s="22"/>
      <c r="J10" s="22"/>
      <c r="K10" s="30"/>
      <c r="L10" s="30"/>
      <c r="M10" s="30"/>
      <c r="N10" s="30"/>
      <c r="O10" s="21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D11" s="22"/>
      <c r="E11" s="22"/>
      <c r="F11" s="22"/>
      <c r="G11" s="22"/>
      <c r="H11" s="22"/>
      <c r="I11" s="22"/>
      <c r="J11" s="22"/>
      <c r="K11" s="30"/>
      <c r="L11" s="30"/>
      <c r="M11" s="30"/>
      <c r="N11" s="30"/>
      <c r="O11" s="2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>
      <c r="D12" s="22"/>
      <c r="E12" s="22"/>
      <c r="F12" s="22"/>
      <c r="G12" s="22"/>
      <c r="H12" s="22"/>
      <c r="I12" s="22"/>
      <c r="J12" s="22"/>
      <c r="K12" s="30"/>
      <c r="L12" s="30"/>
      <c r="M12" s="30"/>
      <c r="N12" s="30"/>
      <c r="O12" s="21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>
      <c r="D13" s="22"/>
      <c r="E13" s="22"/>
      <c r="I13" s="22"/>
      <c r="J13" s="22"/>
      <c r="K13" s="30"/>
      <c r="L13" s="30"/>
      <c r="M13" s="30"/>
      <c r="N13" s="30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>
      <c r="D14" s="22"/>
      <c r="E14" s="22"/>
      <c r="F14" s="22"/>
      <c r="G14" s="22"/>
      <c r="H14" s="22"/>
      <c r="I14" s="22"/>
      <c r="J14" s="22"/>
      <c r="K14" s="30"/>
      <c r="L14" s="30"/>
      <c r="M14" s="30"/>
      <c r="N14" s="30"/>
      <c r="O14" s="21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>
      <c r="D15" s="22"/>
      <c r="E15" s="22"/>
      <c r="F15" s="22"/>
      <c r="G15" s="22"/>
      <c r="H15" s="22"/>
      <c r="I15" s="22"/>
      <c r="J15" s="22"/>
      <c r="K15" s="30"/>
      <c r="L15" s="30"/>
      <c r="M15" s="30"/>
      <c r="N15" s="30"/>
      <c r="O15" s="2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D16" s="22"/>
      <c r="E16" s="22"/>
      <c r="F16" s="22"/>
      <c r="G16" s="22"/>
      <c r="H16" s="22"/>
      <c r="I16" s="22"/>
      <c r="J16" s="22"/>
      <c r="K16" s="30"/>
      <c r="L16" s="30"/>
      <c r="M16" s="30"/>
      <c r="N16" s="30"/>
      <c r="O16" s="21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32"/>
      <c r="L18" s="33"/>
      <c r="M18" s="30"/>
      <c r="N18" s="30"/>
      <c r="O18" s="21"/>
      <c r="P18" s="21"/>
      <c r="Q18" s="21"/>
      <c r="R18" s="21"/>
      <c r="S18" s="21"/>
      <c r="T18" s="21"/>
      <c r="U18" s="20"/>
      <c r="V18" s="20"/>
      <c r="W18" s="20"/>
      <c r="X18" s="20"/>
      <c r="Y18" s="20"/>
      <c r="Z18" s="20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L19" s="33"/>
      <c r="M19" s="30"/>
      <c r="N19" s="30"/>
      <c r="O19" s="21"/>
      <c r="P19" s="21"/>
      <c r="Q19" s="21"/>
      <c r="R19" s="21"/>
      <c r="S19" s="21"/>
      <c r="T19" s="21"/>
      <c r="U19" s="20"/>
      <c r="V19" s="20"/>
      <c r="W19" s="20"/>
      <c r="X19" s="20"/>
      <c r="Y19" s="20"/>
      <c r="Z19" s="20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L20" s="33"/>
      <c r="M20" s="30"/>
      <c r="N20" s="30"/>
      <c r="O20" s="21"/>
      <c r="P20" s="21"/>
      <c r="Q20" s="21"/>
      <c r="R20" s="21"/>
      <c r="S20" s="21"/>
      <c r="T20" s="21"/>
      <c r="U20" s="20"/>
      <c r="V20" s="20"/>
      <c r="W20" s="20"/>
      <c r="X20" s="20"/>
      <c r="Y20" s="20"/>
      <c r="Z20" s="20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L21" s="33"/>
      <c r="M21" s="30"/>
      <c r="N21" s="30"/>
      <c r="O21" s="21"/>
      <c r="P21" s="21"/>
      <c r="Q21" s="21"/>
      <c r="R21" s="21"/>
      <c r="S21" s="21"/>
      <c r="T21" s="21"/>
      <c r="U21" s="20"/>
      <c r="V21" s="20"/>
      <c r="W21" s="20"/>
      <c r="X21" s="20"/>
      <c r="Y21" s="20"/>
      <c r="Z21" s="20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L22" s="33"/>
      <c r="M22" s="30"/>
      <c r="N22" s="30"/>
      <c r="O22" s="21"/>
      <c r="P22" s="21"/>
      <c r="Q22" s="21"/>
      <c r="R22" s="21"/>
      <c r="S22" s="21"/>
      <c r="T22" s="21"/>
      <c r="U22" s="20"/>
      <c r="V22" s="20"/>
      <c r="W22" s="20"/>
      <c r="X22" s="20"/>
      <c r="Y22" s="20"/>
      <c r="Z22" s="20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L23" s="33"/>
      <c r="M23" s="30"/>
      <c r="N23" s="30"/>
      <c r="O23" s="21"/>
      <c r="P23" s="21"/>
      <c r="Q23" s="21"/>
      <c r="R23" s="21"/>
      <c r="S23" s="21"/>
      <c r="T23" s="21"/>
      <c r="U23" s="20"/>
      <c r="V23" s="20"/>
      <c r="W23" s="20"/>
      <c r="X23" s="20"/>
      <c r="Y23" s="20"/>
      <c r="Z23" s="20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L24" s="33"/>
      <c r="M24" s="30"/>
      <c r="N24" s="30"/>
      <c r="O24" s="21"/>
      <c r="P24" s="21"/>
      <c r="Q24" s="21"/>
      <c r="R24" s="21"/>
      <c r="S24" s="21"/>
      <c r="T24" s="21"/>
      <c r="U24" s="20"/>
      <c r="V24" s="20"/>
      <c r="W24" s="20"/>
      <c r="X24" s="20"/>
      <c r="Y24" s="20"/>
      <c r="Z24" s="20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L25" s="33"/>
      <c r="M25" s="30"/>
      <c r="N25" s="30"/>
      <c r="O25" s="21"/>
      <c r="P25" s="21"/>
      <c r="Q25" s="21"/>
      <c r="R25" s="21"/>
      <c r="S25" s="21"/>
      <c r="T25" s="21"/>
      <c r="U25" s="20"/>
      <c r="V25" s="20"/>
      <c r="W25" s="20"/>
      <c r="X25" s="20"/>
      <c r="Y25" s="20"/>
      <c r="Z25" s="20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34"/>
      <c r="L26" s="35"/>
      <c r="M26" s="30"/>
      <c r="N26" s="30"/>
      <c r="O26" s="21"/>
      <c r="P26" s="21"/>
      <c r="Q26" s="21"/>
      <c r="R26" s="21"/>
      <c r="S26" s="21"/>
      <c r="T26" s="21"/>
      <c r="U26" s="20"/>
      <c r="V26" s="20"/>
      <c r="W26" s="20"/>
      <c r="X26" s="20"/>
      <c r="Y26" s="20"/>
      <c r="Z26" s="20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0"/>
      <c r="V27" s="20"/>
      <c r="W27" s="20"/>
      <c r="X27" s="20"/>
      <c r="Y27" s="20"/>
      <c r="Z27" s="20"/>
    </row>
    <row r="28">
      <c r="K28" s="30"/>
      <c r="L28" s="21"/>
      <c r="M28" s="21"/>
      <c r="N28" s="21"/>
      <c r="O28" s="21"/>
      <c r="P28" s="21"/>
      <c r="Q28" s="21"/>
      <c r="R28" s="21"/>
      <c r="S28" s="21"/>
      <c r="T28" s="21"/>
      <c r="U28" s="20"/>
      <c r="V28" s="20"/>
      <c r="W28" s="20"/>
      <c r="X28" s="20"/>
      <c r="Y28" s="20"/>
      <c r="Z28" s="20"/>
    </row>
    <row r="29">
      <c r="K29" s="30"/>
      <c r="L29" s="21"/>
      <c r="M29" s="21"/>
      <c r="N29" s="21"/>
      <c r="O29" s="21"/>
      <c r="P29" s="21"/>
      <c r="Q29" s="21"/>
      <c r="R29" s="21"/>
      <c r="S29" s="21"/>
      <c r="T29" s="21"/>
      <c r="U29" s="20"/>
      <c r="V29" s="20"/>
      <c r="W29" s="20"/>
      <c r="X29" s="20"/>
      <c r="Y29" s="20"/>
      <c r="Z29" s="20"/>
    </row>
    <row r="30">
      <c r="K30" s="30"/>
      <c r="L30" s="21"/>
      <c r="M30" s="21"/>
      <c r="N30" s="21"/>
      <c r="O30" s="21"/>
      <c r="P30" s="21"/>
      <c r="Q30" s="21"/>
      <c r="R30" s="21"/>
      <c r="S30" s="21"/>
      <c r="T30" s="21"/>
      <c r="U30" s="20"/>
      <c r="V30" s="20"/>
      <c r="W30" s="20"/>
      <c r="X30" s="20"/>
      <c r="Y30" s="20"/>
      <c r="Z30" s="20"/>
    </row>
    <row r="31">
      <c r="K31" s="30"/>
      <c r="L31" s="21"/>
      <c r="M31" s="21"/>
      <c r="N31" s="21"/>
      <c r="O31" s="21"/>
      <c r="P31" s="21"/>
      <c r="Q31" s="21"/>
      <c r="R31" s="21"/>
      <c r="S31" s="21"/>
      <c r="T31" s="21"/>
      <c r="U31" s="20"/>
      <c r="V31" s="20"/>
      <c r="W31" s="20"/>
      <c r="X31" s="20"/>
      <c r="Y31" s="20"/>
      <c r="Z31" s="20"/>
    </row>
    <row r="32">
      <c r="K32" s="30"/>
      <c r="L32" s="21"/>
      <c r="M32" s="21"/>
      <c r="N32" s="21"/>
      <c r="O32" s="21"/>
      <c r="P32" s="21"/>
      <c r="Q32" s="21"/>
      <c r="R32" s="21"/>
      <c r="S32" s="21"/>
      <c r="T32" s="21"/>
      <c r="U32" s="20"/>
      <c r="V32" s="20"/>
      <c r="W32" s="20"/>
      <c r="X32" s="20"/>
      <c r="Y32" s="20"/>
      <c r="Z32" s="20"/>
    </row>
    <row r="33">
      <c r="K33" s="30"/>
      <c r="L33" s="21"/>
      <c r="M33" s="21"/>
      <c r="N33" s="21"/>
      <c r="O33" s="21"/>
      <c r="P33" s="21"/>
      <c r="Q33" s="21"/>
      <c r="R33" s="21"/>
      <c r="S33" s="21"/>
      <c r="T33" s="21"/>
      <c r="U33" s="20"/>
      <c r="V33" s="20"/>
      <c r="W33" s="20"/>
      <c r="X33" s="20"/>
      <c r="Y33" s="20"/>
      <c r="Z33" s="20"/>
    </row>
    <row r="34">
      <c r="K34" s="30"/>
      <c r="L34" s="21"/>
      <c r="M34" s="21"/>
      <c r="N34" s="21"/>
      <c r="O34" s="21"/>
      <c r="P34" s="21"/>
      <c r="Q34" s="21"/>
      <c r="R34" s="21"/>
      <c r="S34" s="21"/>
      <c r="T34" s="21"/>
      <c r="U34" s="20"/>
      <c r="V34" s="20"/>
      <c r="W34" s="20"/>
      <c r="X34" s="20"/>
      <c r="Y34" s="20"/>
      <c r="Z34" s="20"/>
    </row>
    <row r="35">
      <c r="K35" s="3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>
      <c r="K36" s="3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8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>
      <c r="K38" s="36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>
      <c r="K39" s="3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>
      <c r="K40" s="3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>
      <c r="K41" s="3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>
      <c r="K42" s="3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>
      <c r="K43" s="3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>
      <c r="K44" s="3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>
      <c r="K45" s="3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>
      <c r="K46" s="3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8"/>
      <c r="K47" s="21"/>
      <c r="L47" s="17"/>
      <c r="M47" s="17"/>
      <c r="N47" s="17"/>
      <c r="O47" s="17"/>
      <c r="P47" s="17"/>
      <c r="Q47" s="17"/>
      <c r="R47" s="17"/>
      <c r="S47" s="17"/>
      <c r="T47" s="17"/>
      <c r="U47" s="20"/>
      <c r="V47" s="20"/>
      <c r="W47" s="20"/>
      <c r="X47" s="20"/>
      <c r="Y47" s="20"/>
      <c r="Z47" s="20"/>
    </row>
    <row r="48">
      <c r="K48" s="30"/>
      <c r="L48" s="21"/>
      <c r="M48" s="21"/>
      <c r="N48" s="21"/>
      <c r="O48" s="21"/>
      <c r="P48" s="21"/>
      <c r="Q48" s="21"/>
      <c r="R48" s="21"/>
      <c r="S48" s="21"/>
      <c r="T48" s="21"/>
      <c r="U48" s="20"/>
      <c r="V48" s="20"/>
      <c r="W48" s="20"/>
      <c r="X48" s="20"/>
      <c r="Y48" s="20"/>
      <c r="Z48" s="20"/>
    </row>
    <row r="49">
      <c r="K49" s="30"/>
      <c r="L49" s="21"/>
      <c r="M49" s="21"/>
      <c r="N49" s="21"/>
      <c r="O49" s="21"/>
      <c r="P49" s="21"/>
      <c r="Q49" s="21"/>
      <c r="R49" s="21"/>
      <c r="S49" s="21"/>
      <c r="T49" s="21"/>
      <c r="U49" s="20"/>
      <c r="V49" s="20"/>
      <c r="W49" s="20"/>
      <c r="X49" s="20"/>
      <c r="Y49" s="20"/>
      <c r="Z49" s="20"/>
    </row>
    <row r="50">
      <c r="K50" s="30"/>
      <c r="L50" s="21"/>
      <c r="M50" s="21"/>
      <c r="N50" s="21"/>
      <c r="O50" s="21"/>
      <c r="P50" s="21"/>
      <c r="Q50" s="21"/>
      <c r="R50" s="21"/>
      <c r="S50" s="21"/>
      <c r="T50" s="21"/>
      <c r="U50" s="20"/>
      <c r="V50" s="20"/>
      <c r="W50" s="20"/>
      <c r="X50" s="20"/>
      <c r="Y50" s="20"/>
      <c r="Z50" s="20"/>
    </row>
    <row r="51">
      <c r="K51" s="30"/>
      <c r="L51" s="21"/>
      <c r="M51" s="21"/>
      <c r="N51" s="21"/>
      <c r="O51" s="21"/>
      <c r="P51" s="21"/>
      <c r="Q51" s="21"/>
      <c r="R51" s="21"/>
      <c r="S51" s="21"/>
      <c r="T51" s="21"/>
      <c r="U51" s="20"/>
      <c r="V51" s="20"/>
      <c r="W51" s="20"/>
      <c r="X51" s="20"/>
      <c r="Y51" s="20"/>
      <c r="Z51" s="20"/>
    </row>
    <row r="52">
      <c r="K52" s="30"/>
      <c r="L52" s="21"/>
      <c r="M52" s="21"/>
      <c r="N52" s="21"/>
      <c r="O52" s="21"/>
      <c r="P52" s="21"/>
      <c r="Q52" s="21"/>
      <c r="R52" s="21"/>
      <c r="S52" s="21"/>
      <c r="T52" s="21"/>
      <c r="U52" s="20"/>
      <c r="V52" s="20"/>
      <c r="W52" s="20"/>
      <c r="X52" s="20"/>
      <c r="Y52" s="20"/>
      <c r="Z52" s="20"/>
    </row>
    <row r="53">
      <c r="K53" s="30"/>
      <c r="L53" s="21"/>
      <c r="M53" s="21"/>
      <c r="N53" s="21"/>
      <c r="O53" s="21"/>
      <c r="P53" s="21"/>
      <c r="Q53" s="21"/>
      <c r="R53" s="21"/>
      <c r="S53" s="21"/>
      <c r="T53" s="21"/>
      <c r="U53" s="20"/>
      <c r="V53" s="20"/>
      <c r="W53" s="20"/>
      <c r="X53" s="20"/>
      <c r="Y53" s="20"/>
      <c r="Z53" s="20"/>
    </row>
    <row r="54">
      <c r="K54" s="30"/>
      <c r="L54" s="21"/>
      <c r="M54" s="21"/>
      <c r="N54" s="21"/>
      <c r="O54" s="21"/>
      <c r="P54" s="21"/>
      <c r="Q54" s="21"/>
      <c r="R54" s="21"/>
      <c r="S54" s="21"/>
      <c r="T54" s="21"/>
      <c r="U54" s="20"/>
      <c r="V54" s="20"/>
      <c r="W54" s="20"/>
      <c r="X54" s="20"/>
      <c r="Y54" s="20"/>
      <c r="Z54" s="20"/>
    </row>
    <row r="55">
      <c r="K55" s="3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>
      <c r="A56" s="20"/>
      <c r="B56" s="20"/>
      <c r="C56" s="20"/>
      <c r="D56" s="20"/>
      <c r="E56" s="20"/>
      <c r="F56" s="20"/>
      <c r="G56" s="20"/>
      <c r="H56" s="20"/>
      <c r="I56" s="20"/>
      <c r="J56" s="37"/>
      <c r="K56" s="2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37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37"/>
      <c r="K58" s="21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37"/>
      <c r="K59" s="2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37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37"/>
      <c r="K61" s="2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37"/>
      <c r="K62" s="21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37"/>
      <c r="K63" s="21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37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37"/>
      <c r="K65" s="2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37"/>
      <c r="K66" s="2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37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37"/>
      <c r="K68" s="21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37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37"/>
      <c r="K70" s="2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37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37"/>
      <c r="K72" s="2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37"/>
      <c r="K73" s="21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37"/>
      <c r="K74" s="21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37"/>
      <c r="K75" s="21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37"/>
      <c r="K76" s="21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37"/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37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37"/>
      <c r="K79" s="2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37"/>
      <c r="K80" s="21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37"/>
      <c r="K81" s="2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37"/>
      <c r="K82" s="21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37"/>
      <c r="K83" s="21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37"/>
      <c r="K84" s="21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37"/>
      <c r="K85" s="21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37"/>
      <c r="K86" s="21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37"/>
      <c r="K87" s="21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37"/>
      <c r="K88" s="21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37"/>
      <c r="K89" s="21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37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37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37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37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37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37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37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37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37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37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37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37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37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37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37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37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37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37"/>
      <c r="K107" s="21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37"/>
      <c r="K108" s="21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37"/>
      <c r="K109" s="21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37"/>
      <c r="K110" s="2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37"/>
      <c r="K111" s="21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37"/>
      <c r="K112" s="21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37"/>
      <c r="K113" s="21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37"/>
      <c r="K114" s="21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37"/>
      <c r="K115" s="2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37"/>
      <c r="K116" s="21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37"/>
      <c r="K117" s="21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37"/>
      <c r="K118" s="21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37"/>
      <c r="K119" s="21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37"/>
      <c r="K120" s="21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37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37"/>
      <c r="K122" s="21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37"/>
      <c r="K123" s="21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37"/>
      <c r="K124" s="21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37"/>
      <c r="K125" s="2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37"/>
      <c r="K126" s="21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37"/>
      <c r="K127" s="21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37"/>
      <c r="K128" s="21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37"/>
      <c r="K129" s="21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37"/>
      <c r="K130" s="21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37"/>
      <c r="K131" s="21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37"/>
      <c r="K132" s="21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37"/>
      <c r="K133" s="21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37"/>
      <c r="K134" s="21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37"/>
      <c r="K135" s="21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37"/>
      <c r="K136" s="21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37"/>
      <c r="K137" s="21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37"/>
      <c r="K138" s="21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37"/>
      <c r="K139" s="21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37"/>
      <c r="K140" s="21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37"/>
      <c r="K141" s="21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37"/>
      <c r="K142" s="21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37"/>
      <c r="K143" s="21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37"/>
      <c r="K144" s="21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37"/>
      <c r="K145" s="21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37"/>
      <c r="K146" s="21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37"/>
      <c r="K147" s="21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37"/>
      <c r="K148" s="21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37"/>
      <c r="K149" s="21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37"/>
      <c r="K150" s="21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37"/>
      <c r="K151" s="21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37"/>
      <c r="K152" s="21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37"/>
      <c r="K153" s="21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37"/>
      <c r="K154" s="21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37"/>
      <c r="K155" s="21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37"/>
      <c r="K156" s="21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37"/>
      <c r="K157" s="21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37"/>
      <c r="K158" s="21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37"/>
      <c r="K159" s="21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37"/>
      <c r="K160" s="21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37"/>
      <c r="K161" s="21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37"/>
      <c r="K162" s="21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37"/>
      <c r="K163" s="21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37"/>
      <c r="K164" s="21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37"/>
      <c r="K165" s="21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37"/>
      <c r="K166" s="21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37"/>
      <c r="K167" s="21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37"/>
      <c r="K168" s="21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37"/>
      <c r="K169" s="21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37"/>
      <c r="K170" s="21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37"/>
      <c r="K171" s="21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37"/>
      <c r="K172" s="21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37"/>
      <c r="K173" s="21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37"/>
      <c r="K174" s="21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37"/>
      <c r="K175" s="21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37"/>
      <c r="K176" s="21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37"/>
      <c r="K177" s="21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37"/>
      <c r="K178" s="21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37"/>
      <c r="K179" s="21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37"/>
      <c r="K180" s="21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37"/>
      <c r="K181" s="21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37"/>
      <c r="K182" s="21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37"/>
      <c r="K183" s="21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37"/>
      <c r="K184" s="21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37"/>
      <c r="K185" s="21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37"/>
      <c r="K186" s="21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37"/>
      <c r="K187" s="21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37"/>
      <c r="K188" s="21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37"/>
      <c r="K189" s="21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37"/>
      <c r="K190" s="21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37"/>
      <c r="K191" s="21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37"/>
      <c r="K192" s="21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37"/>
      <c r="K193" s="21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37"/>
      <c r="K194" s="21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37"/>
      <c r="K195" s="21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37"/>
      <c r="K196" s="21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37"/>
      <c r="K197" s="21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37"/>
      <c r="K198" s="21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37"/>
      <c r="K199" s="21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37"/>
      <c r="K200" s="21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37"/>
      <c r="K201" s="21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37"/>
      <c r="K202" s="21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37"/>
      <c r="K203" s="21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37"/>
      <c r="K204" s="21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37"/>
      <c r="K205" s="21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37"/>
      <c r="K206" s="21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37"/>
      <c r="K207" s="21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37"/>
      <c r="K208" s="21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37"/>
      <c r="K209" s="21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37"/>
      <c r="K210" s="21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37"/>
      <c r="K211" s="21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37"/>
      <c r="K212" s="21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37"/>
      <c r="K213" s="21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37"/>
      <c r="K214" s="21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37"/>
      <c r="K215" s="21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37"/>
      <c r="K216" s="21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37"/>
      <c r="K217" s="21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37"/>
      <c r="K218" s="21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37"/>
      <c r="K219" s="21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37"/>
      <c r="K220" s="21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37"/>
      <c r="K221" s="21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37"/>
      <c r="K222" s="21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37"/>
      <c r="K223" s="21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37"/>
      <c r="K224" s="21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37"/>
      <c r="K225" s="21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37"/>
      <c r="K226" s="21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37"/>
      <c r="K227" s="21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37"/>
      <c r="K228" s="21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37"/>
      <c r="K229" s="21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37"/>
      <c r="K230" s="21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37"/>
      <c r="K231" s="21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37"/>
      <c r="K232" s="21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37"/>
      <c r="K233" s="21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37"/>
      <c r="K234" s="21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37"/>
      <c r="K235" s="21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37"/>
      <c r="K236" s="21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37"/>
      <c r="K237" s="21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37"/>
      <c r="K238" s="21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37"/>
      <c r="K239" s="21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37"/>
      <c r="K240" s="21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37"/>
      <c r="K241" s="21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37"/>
      <c r="K242" s="21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37"/>
      <c r="K243" s="21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37"/>
      <c r="K244" s="21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37"/>
      <c r="K245" s="21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37"/>
      <c r="K246" s="21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37"/>
      <c r="K247" s="21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37"/>
      <c r="K248" s="21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37"/>
      <c r="K249" s="21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37"/>
      <c r="K250" s="21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37"/>
      <c r="K251" s="21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37"/>
      <c r="K252" s="21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37"/>
      <c r="K253" s="21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37"/>
      <c r="K254" s="21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37"/>
      <c r="K255" s="21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37"/>
      <c r="K256" s="21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37"/>
      <c r="K257" s="21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37"/>
      <c r="K258" s="21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37"/>
      <c r="K259" s="21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37"/>
      <c r="K260" s="21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37"/>
      <c r="K261" s="21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37"/>
      <c r="K262" s="21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37"/>
      <c r="K263" s="21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37"/>
      <c r="K264" s="21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37"/>
      <c r="K265" s="21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37"/>
      <c r="K266" s="21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37"/>
      <c r="K267" s="21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37"/>
      <c r="K268" s="21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37"/>
      <c r="K269" s="21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37"/>
      <c r="K270" s="21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37"/>
      <c r="K271" s="21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37"/>
      <c r="K272" s="21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37"/>
      <c r="K273" s="21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37"/>
      <c r="K274" s="21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37"/>
      <c r="K275" s="21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37"/>
      <c r="K276" s="21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37"/>
      <c r="K277" s="21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37"/>
      <c r="K278" s="21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37"/>
      <c r="K279" s="21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37"/>
      <c r="K280" s="21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37"/>
      <c r="K281" s="21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37"/>
      <c r="K282" s="21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37"/>
      <c r="K283" s="21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37"/>
      <c r="K284" s="21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37"/>
      <c r="K285" s="21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37"/>
      <c r="K286" s="21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37"/>
      <c r="K287" s="21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37"/>
      <c r="K288" s="21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37"/>
      <c r="K289" s="21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37"/>
      <c r="K290" s="21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37"/>
      <c r="K291" s="21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37"/>
      <c r="K292" s="21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37"/>
      <c r="K293" s="21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37"/>
      <c r="K294" s="21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37"/>
      <c r="K295" s="21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37"/>
      <c r="K296" s="21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37"/>
      <c r="K297" s="21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37"/>
      <c r="K298" s="21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37"/>
      <c r="K299" s="21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37"/>
      <c r="K300" s="21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37"/>
      <c r="K301" s="21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37"/>
      <c r="K302" s="21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37"/>
      <c r="K303" s="21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37"/>
      <c r="K304" s="21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37"/>
      <c r="K305" s="21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37"/>
      <c r="K306" s="21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37"/>
      <c r="K307" s="21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37"/>
      <c r="K308" s="21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37"/>
      <c r="K309" s="21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37"/>
      <c r="K310" s="21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37"/>
      <c r="K311" s="21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37"/>
      <c r="K312" s="21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37"/>
      <c r="K313" s="21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37"/>
      <c r="K314" s="21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37"/>
      <c r="K315" s="21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37"/>
      <c r="K316" s="21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37"/>
      <c r="K317" s="21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37"/>
      <c r="K318" s="21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37"/>
      <c r="K319" s="21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37"/>
      <c r="K320" s="21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37"/>
      <c r="K321" s="21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37"/>
      <c r="K322" s="21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37"/>
      <c r="K323" s="21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37"/>
      <c r="K324" s="21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37"/>
      <c r="K325" s="21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37"/>
      <c r="K326" s="21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37"/>
      <c r="K327" s="21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37"/>
      <c r="K328" s="21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37"/>
      <c r="K329" s="21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37"/>
      <c r="K330" s="21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37"/>
      <c r="K331" s="21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37"/>
      <c r="K332" s="21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37"/>
      <c r="K333" s="21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37"/>
      <c r="K334" s="21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37"/>
      <c r="K335" s="21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37"/>
      <c r="K336" s="21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37"/>
      <c r="K337" s="21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37"/>
      <c r="K338" s="21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37"/>
      <c r="K339" s="21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37"/>
      <c r="K340" s="21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37"/>
      <c r="K341" s="21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37"/>
      <c r="K342" s="21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37"/>
      <c r="K343" s="21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37"/>
      <c r="K344" s="21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37"/>
      <c r="K345" s="21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37"/>
      <c r="K346" s="21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37"/>
      <c r="K347" s="21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37"/>
      <c r="K348" s="21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37"/>
      <c r="K349" s="21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37"/>
      <c r="K350" s="21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37"/>
      <c r="K351" s="21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37"/>
      <c r="K352" s="21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37"/>
      <c r="K353" s="21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37"/>
      <c r="K354" s="21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37"/>
      <c r="K355" s="21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37"/>
      <c r="K356" s="21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37"/>
      <c r="K357" s="21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37"/>
      <c r="K358" s="21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37"/>
      <c r="K359" s="21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37"/>
      <c r="K360" s="21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37"/>
      <c r="K361" s="21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37"/>
      <c r="K362" s="21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37"/>
      <c r="K363" s="21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37"/>
      <c r="K364" s="21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37"/>
      <c r="K365" s="21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37"/>
      <c r="K366" s="21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37"/>
      <c r="K367" s="21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37"/>
      <c r="K368" s="21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37"/>
      <c r="K369" s="21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37"/>
      <c r="K370" s="21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37"/>
      <c r="K371" s="21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37"/>
      <c r="K372" s="21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37"/>
      <c r="K373" s="21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37"/>
      <c r="K374" s="21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37"/>
      <c r="K375" s="21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37"/>
      <c r="K376" s="21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37"/>
      <c r="K377" s="21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37"/>
      <c r="K378" s="21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37"/>
      <c r="K379" s="21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37"/>
      <c r="K380" s="21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37"/>
      <c r="K381" s="21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37"/>
      <c r="K382" s="21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37"/>
      <c r="K383" s="21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37"/>
      <c r="K384" s="21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37"/>
      <c r="K385" s="21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37"/>
      <c r="K386" s="21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37"/>
      <c r="K387" s="21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37"/>
      <c r="K388" s="21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37"/>
      <c r="K389" s="21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37"/>
      <c r="K390" s="21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37"/>
      <c r="K391" s="21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37"/>
      <c r="K392" s="21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37"/>
      <c r="K393" s="21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37"/>
      <c r="K394" s="21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37"/>
      <c r="K395" s="21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37"/>
      <c r="K396" s="21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37"/>
      <c r="K397" s="21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37"/>
      <c r="K398" s="21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37"/>
      <c r="K399" s="21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37"/>
      <c r="K400" s="21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37"/>
      <c r="K401" s="21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37"/>
      <c r="K402" s="21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37"/>
      <c r="K403" s="21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37"/>
      <c r="K404" s="21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37"/>
      <c r="K405" s="21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37"/>
      <c r="K406" s="21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37"/>
      <c r="K407" s="21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37"/>
      <c r="K408" s="21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37"/>
      <c r="K409" s="21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37"/>
      <c r="K410" s="21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37"/>
      <c r="K411" s="21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37"/>
      <c r="K412" s="21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37"/>
      <c r="K413" s="21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37"/>
      <c r="K414" s="21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37"/>
      <c r="K415" s="21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37"/>
      <c r="K416" s="21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37"/>
      <c r="K417" s="21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37"/>
      <c r="K418" s="21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37"/>
      <c r="K419" s="21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37"/>
      <c r="K420" s="21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37"/>
      <c r="K421" s="21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37"/>
      <c r="K422" s="21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37"/>
      <c r="K423" s="21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37"/>
      <c r="K424" s="21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37"/>
      <c r="K425" s="21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37"/>
      <c r="K426" s="21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37"/>
      <c r="K427" s="21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37"/>
      <c r="K428" s="21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37"/>
      <c r="K429" s="21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37"/>
      <c r="K430" s="21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37"/>
      <c r="K431" s="21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37"/>
      <c r="K432" s="21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37"/>
      <c r="K433" s="21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37"/>
      <c r="K434" s="21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37"/>
      <c r="K435" s="21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37"/>
      <c r="K436" s="21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37"/>
      <c r="K437" s="21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37"/>
      <c r="K438" s="21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37"/>
      <c r="K439" s="21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37"/>
      <c r="K440" s="21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37"/>
      <c r="K441" s="21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37"/>
      <c r="K442" s="21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37"/>
      <c r="K443" s="21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37"/>
      <c r="K444" s="21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37"/>
      <c r="K445" s="21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37"/>
      <c r="K446" s="21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37"/>
      <c r="K447" s="21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37"/>
      <c r="K448" s="21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37"/>
      <c r="K449" s="21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37"/>
      <c r="K450" s="21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37"/>
      <c r="K451" s="21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37"/>
      <c r="K452" s="21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37"/>
      <c r="K453" s="21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37"/>
      <c r="K454" s="21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37"/>
      <c r="K455" s="21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37"/>
      <c r="K456" s="21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37"/>
      <c r="K457" s="21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37"/>
      <c r="K458" s="21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37"/>
      <c r="K459" s="21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37"/>
      <c r="K460" s="21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37"/>
      <c r="K461" s="21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37"/>
      <c r="K462" s="21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37"/>
      <c r="K463" s="21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37"/>
      <c r="K464" s="21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37"/>
      <c r="K465" s="21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37"/>
      <c r="K466" s="21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37"/>
      <c r="K467" s="21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37"/>
      <c r="K468" s="21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37"/>
      <c r="K469" s="21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37"/>
      <c r="K470" s="21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37"/>
      <c r="K471" s="21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37"/>
      <c r="K472" s="21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37"/>
      <c r="K473" s="21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37"/>
      <c r="K474" s="21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37"/>
      <c r="K475" s="21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37"/>
      <c r="K476" s="21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37"/>
      <c r="K477" s="21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37"/>
      <c r="K478" s="21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37"/>
      <c r="K479" s="21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37"/>
      <c r="K480" s="21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37"/>
      <c r="K481" s="21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37"/>
      <c r="K482" s="21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37"/>
      <c r="K483" s="21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37"/>
      <c r="K484" s="21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37"/>
      <c r="K485" s="21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37"/>
      <c r="K486" s="21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37"/>
      <c r="K487" s="21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37"/>
      <c r="K488" s="21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37"/>
      <c r="K489" s="21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37"/>
      <c r="K490" s="21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37"/>
      <c r="K491" s="21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37"/>
      <c r="K492" s="21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37"/>
      <c r="K493" s="21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37"/>
      <c r="K494" s="21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37"/>
      <c r="K495" s="21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37"/>
      <c r="K496" s="21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37"/>
      <c r="K497" s="21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37"/>
      <c r="K498" s="21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37"/>
      <c r="K499" s="21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37"/>
      <c r="K500" s="21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37"/>
      <c r="K501" s="21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37"/>
      <c r="K502" s="21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37"/>
      <c r="K503" s="21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37"/>
      <c r="K504" s="21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37"/>
      <c r="K505" s="21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37"/>
      <c r="K506" s="21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37"/>
      <c r="K507" s="21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37"/>
      <c r="K508" s="21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37"/>
      <c r="K509" s="21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37"/>
      <c r="K510" s="21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37"/>
      <c r="K511" s="21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37"/>
      <c r="K512" s="21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37"/>
      <c r="K513" s="21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37"/>
      <c r="K514" s="21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37"/>
      <c r="K515" s="21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37"/>
      <c r="K516" s="21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37"/>
      <c r="K517" s="21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37"/>
      <c r="K518" s="21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37"/>
      <c r="K519" s="21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37"/>
      <c r="K520" s="21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37"/>
      <c r="K521" s="21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37"/>
      <c r="K522" s="21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37"/>
      <c r="K523" s="21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37"/>
      <c r="K524" s="21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37"/>
      <c r="K525" s="21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37"/>
      <c r="K526" s="21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37"/>
      <c r="K527" s="21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37"/>
      <c r="K528" s="21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37"/>
      <c r="K529" s="21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37"/>
      <c r="K530" s="21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37"/>
      <c r="K531" s="21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37"/>
      <c r="K532" s="21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37"/>
      <c r="K533" s="21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37"/>
      <c r="K534" s="21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37"/>
      <c r="K535" s="21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37"/>
      <c r="K536" s="21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37"/>
      <c r="K537" s="21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37"/>
      <c r="K538" s="21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37"/>
      <c r="K539" s="21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37"/>
      <c r="K540" s="21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37"/>
      <c r="K541" s="21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37"/>
      <c r="K542" s="21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37"/>
      <c r="K543" s="21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37"/>
      <c r="K544" s="21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37"/>
      <c r="K545" s="21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37"/>
      <c r="K546" s="21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37"/>
      <c r="K547" s="21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37"/>
      <c r="K548" s="21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37"/>
      <c r="K549" s="21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37"/>
      <c r="K550" s="21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37"/>
      <c r="K551" s="21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37"/>
      <c r="K552" s="21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37"/>
      <c r="K553" s="21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37"/>
      <c r="K554" s="21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37"/>
      <c r="K555" s="21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37"/>
      <c r="K556" s="21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37"/>
      <c r="K557" s="21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37"/>
      <c r="K558" s="21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37"/>
      <c r="K559" s="21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37"/>
      <c r="K560" s="21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37"/>
      <c r="K561" s="21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37"/>
      <c r="K562" s="21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37"/>
      <c r="K563" s="21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37"/>
      <c r="K564" s="21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37"/>
      <c r="K565" s="21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37"/>
      <c r="K566" s="21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37"/>
      <c r="K567" s="21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37"/>
      <c r="K568" s="21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37"/>
      <c r="K569" s="21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37"/>
      <c r="K570" s="21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37"/>
      <c r="K571" s="21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37"/>
      <c r="K572" s="21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37"/>
      <c r="K573" s="21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37"/>
      <c r="K574" s="21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37"/>
      <c r="K575" s="21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37"/>
      <c r="K576" s="21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37"/>
      <c r="K577" s="21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37"/>
      <c r="K578" s="21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37"/>
      <c r="K579" s="21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37"/>
      <c r="K580" s="21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37"/>
      <c r="K581" s="21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37"/>
      <c r="K582" s="21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37"/>
      <c r="K583" s="21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37"/>
      <c r="K584" s="21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37"/>
      <c r="K585" s="21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37"/>
      <c r="K586" s="21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37"/>
      <c r="K587" s="21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37"/>
      <c r="K588" s="21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37"/>
      <c r="K589" s="21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37"/>
      <c r="K590" s="21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37"/>
      <c r="K591" s="21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37"/>
      <c r="K592" s="21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37"/>
      <c r="K593" s="21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37"/>
      <c r="K594" s="21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37"/>
      <c r="K595" s="21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37"/>
      <c r="K596" s="21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37"/>
      <c r="K597" s="21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37"/>
      <c r="K598" s="21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37"/>
      <c r="K599" s="21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37"/>
      <c r="K600" s="21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37"/>
      <c r="K601" s="21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37"/>
      <c r="K602" s="21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37"/>
      <c r="K603" s="21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37"/>
      <c r="K604" s="21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37"/>
      <c r="K605" s="21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37"/>
      <c r="K606" s="21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37"/>
      <c r="K607" s="21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37"/>
      <c r="K608" s="21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37"/>
      <c r="K609" s="21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37"/>
      <c r="K610" s="21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37"/>
      <c r="K611" s="21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37"/>
      <c r="K612" s="21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37"/>
      <c r="K613" s="21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37"/>
      <c r="K614" s="21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37"/>
      <c r="K615" s="21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37"/>
      <c r="K616" s="21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37"/>
      <c r="K617" s="21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37"/>
      <c r="K618" s="21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37"/>
      <c r="K619" s="21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37"/>
      <c r="K620" s="21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37"/>
      <c r="K621" s="21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37"/>
      <c r="K622" s="21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37"/>
      <c r="K623" s="21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37"/>
      <c r="K624" s="21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37"/>
      <c r="K625" s="21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37"/>
      <c r="K626" s="21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37"/>
      <c r="K627" s="21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37"/>
      <c r="K628" s="21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37"/>
      <c r="K629" s="21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37"/>
      <c r="K630" s="21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37"/>
      <c r="K631" s="21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37"/>
      <c r="K632" s="21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37"/>
      <c r="K633" s="21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37"/>
      <c r="K634" s="21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37"/>
      <c r="K635" s="21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37"/>
      <c r="K636" s="21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37"/>
      <c r="K637" s="21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37"/>
      <c r="K638" s="21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37"/>
      <c r="K639" s="21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37"/>
      <c r="K640" s="21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37"/>
      <c r="K641" s="21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37"/>
      <c r="K642" s="21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37"/>
      <c r="K643" s="21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37"/>
      <c r="K644" s="21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37"/>
      <c r="K645" s="21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37"/>
      <c r="K646" s="21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37"/>
      <c r="K647" s="21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37"/>
      <c r="K648" s="21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37"/>
      <c r="K649" s="21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37"/>
      <c r="K650" s="21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37"/>
      <c r="K651" s="21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37"/>
      <c r="K652" s="21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37"/>
      <c r="K653" s="21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37"/>
      <c r="K654" s="21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37"/>
      <c r="K655" s="21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37"/>
      <c r="K656" s="21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37"/>
      <c r="K657" s="21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37"/>
      <c r="K658" s="21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37"/>
      <c r="K659" s="21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37"/>
      <c r="K660" s="21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37"/>
      <c r="K661" s="21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37"/>
      <c r="K662" s="21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37"/>
      <c r="K663" s="21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37"/>
      <c r="K664" s="21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37"/>
      <c r="K665" s="21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37"/>
      <c r="K666" s="21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37"/>
      <c r="K667" s="21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37"/>
      <c r="K668" s="21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37"/>
      <c r="K669" s="21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37"/>
      <c r="K670" s="21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37"/>
      <c r="K671" s="21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37"/>
      <c r="K672" s="21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37"/>
      <c r="K673" s="21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37"/>
      <c r="K674" s="21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37"/>
      <c r="K675" s="21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37"/>
      <c r="K676" s="21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37"/>
      <c r="K677" s="21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37"/>
      <c r="K678" s="21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37"/>
      <c r="K679" s="21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37"/>
      <c r="K680" s="21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37"/>
      <c r="K681" s="21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37"/>
      <c r="K682" s="21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37"/>
      <c r="K683" s="21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37"/>
      <c r="K684" s="21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37"/>
      <c r="K685" s="21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37"/>
      <c r="K686" s="21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37"/>
      <c r="K687" s="21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37"/>
      <c r="K688" s="21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37"/>
      <c r="K689" s="21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37"/>
      <c r="K690" s="21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37"/>
      <c r="K691" s="21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37"/>
      <c r="K692" s="21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37"/>
      <c r="K693" s="21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37"/>
      <c r="K694" s="21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37"/>
      <c r="K695" s="21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37"/>
      <c r="K696" s="21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37"/>
      <c r="K697" s="21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37"/>
      <c r="K698" s="21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37"/>
      <c r="K699" s="21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37"/>
      <c r="K700" s="21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37"/>
      <c r="K701" s="21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37"/>
      <c r="K702" s="21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37"/>
      <c r="K703" s="21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37"/>
      <c r="K704" s="21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37"/>
      <c r="K705" s="21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37"/>
      <c r="K706" s="21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37"/>
      <c r="K707" s="21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37"/>
      <c r="K708" s="21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37"/>
      <c r="K709" s="21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37"/>
      <c r="K710" s="21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37"/>
      <c r="K711" s="21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37"/>
      <c r="K712" s="21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37"/>
      <c r="K713" s="21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37"/>
      <c r="K714" s="21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37"/>
      <c r="K715" s="21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37"/>
      <c r="K716" s="21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37"/>
      <c r="K717" s="21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37"/>
      <c r="K718" s="21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37"/>
      <c r="K719" s="21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37"/>
      <c r="K720" s="21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37"/>
      <c r="K721" s="21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37"/>
      <c r="K722" s="21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37"/>
      <c r="K723" s="21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37"/>
      <c r="K724" s="21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37"/>
      <c r="K725" s="21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37"/>
      <c r="K726" s="21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37"/>
      <c r="K727" s="21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37"/>
      <c r="K728" s="21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37"/>
      <c r="K729" s="21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37"/>
      <c r="K730" s="21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37"/>
      <c r="K731" s="21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37"/>
      <c r="K732" s="21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37"/>
      <c r="K733" s="21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37"/>
      <c r="K734" s="21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37"/>
      <c r="K735" s="21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37"/>
      <c r="K736" s="21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37"/>
      <c r="K737" s="21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37"/>
      <c r="K738" s="21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37"/>
      <c r="K739" s="21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37"/>
      <c r="K740" s="21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37"/>
      <c r="K741" s="21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37"/>
      <c r="K742" s="21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37"/>
      <c r="K743" s="21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37"/>
      <c r="K744" s="21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37"/>
      <c r="K745" s="21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37"/>
      <c r="K746" s="21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37"/>
      <c r="K747" s="21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37"/>
      <c r="K748" s="21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37"/>
      <c r="K749" s="21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37"/>
      <c r="K750" s="21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37"/>
      <c r="K751" s="21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37"/>
      <c r="K752" s="21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37"/>
      <c r="K753" s="21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37"/>
      <c r="K754" s="21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37"/>
      <c r="K755" s="21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37"/>
      <c r="K756" s="21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37"/>
      <c r="K757" s="21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37"/>
      <c r="K758" s="21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37"/>
      <c r="K759" s="21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37"/>
      <c r="K760" s="21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37"/>
      <c r="K761" s="21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37"/>
      <c r="K762" s="21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37"/>
      <c r="K763" s="21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37"/>
      <c r="K764" s="21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37"/>
      <c r="K765" s="21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37"/>
      <c r="K766" s="21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37"/>
      <c r="K767" s="21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37"/>
      <c r="K768" s="21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37"/>
      <c r="K769" s="21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37"/>
      <c r="K770" s="21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37"/>
      <c r="K771" s="21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37"/>
      <c r="K772" s="21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37"/>
      <c r="K773" s="21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37"/>
      <c r="K774" s="21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37"/>
      <c r="K775" s="21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37"/>
      <c r="K776" s="21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37"/>
      <c r="K777" s="21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37"/>
      <c r="K778" s="21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37"/>
      <c r="K779" s="21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37"/>
      <c r="K780" s="21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37"/>
      <c r="K781" s="21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37"/>
      <c r="K782" s="21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37"/>
      <c r="K783" s="21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37"/>
      <c r="K784" s="21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37"/>
      <c r="K785" s="21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37"/>
      <c r="K786" s="21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37"/>
      <c r="K787" s="21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37"/>
      <c r="K788" s="21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37"/>
      <c r="K789" s="21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37"/>
      <c r="K790" s="21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37"/>
      <c r="K791" s="21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37"/>
      <c r="K792" s="21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37"/>
      <c r="K793" s="21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37"/>
      <c r="K794" s="21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37"/>
      <c r="K795" s="21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37"/>
      <c r="K796" s="21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37"/>
      <c r="K797" s="21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37"/>
      <c r="K798" s="21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37"/>
      <c r="K799" s="21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37"/>
      <c r="K800" s="21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37"/>
      <c r="K801" s="21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37"/>
      <c r="K802" s="21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37"/>
      <c r="K803" s="21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37"/>
      <c r="K804" s="21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37"/>
      <c r="K805" s="21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37"/>
      <c r="K806" s="21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37"/>
      <c r="K807" s="21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37"/>
      <c r="K808" s="21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37"/>
      <c r="K809" s="21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37"/>
      <c r="K810" s="21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37"/>
      <c r="K811" s="21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37"/>
      <c r="K812" s="21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37"/>
      <c r="K813" s="21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37"/>
      <c r="K814" s="21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37"/>
      <c r="K815" s="21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37"/>
      <c r="K816" s="21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37"/>
      <c r="K817" s="21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37"/>
      <c r="K818" s="21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37"/>
      <c r="K819" s="21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37"/>
      <c r="K820" s="21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37"/>
      <c r="K821" s="21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37"/>
      <c r="K822" s="21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37"/>
      <c r="K823" s="21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37"/>
      <c r="K824" s="21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37"/>
      <c r="K825" s="21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37"/>
      <c r="K826" s="21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37"/>
      <c r="K827" s="21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37"/>
      <c r="K828" s="21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37"/>
      <c r="K829" s="21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37"/>
      <c r="K830" s="21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37"/>
      <c r="K831" s="21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37"/>
      <c r="K832" s="21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37"/>
      <c r="K833" s="21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37"/>
      <c r="K834" s="21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37"/>
      <c r="K835" s="21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37"/>
      <c r="K836" s="21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37"/>
      <c r="K837" s="21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37"/>
      <c r="K838" s="21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37"/>
      <c r="K839" s="21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37"/>
      <c r="K840" s="21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37"/>
      <c r="K841" s="21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37"/>
      <c r="K842" s="21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37"/>
      <c r="K843" s="21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37"/>
      <c r="K844" s="21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37"/>
      <c r="K845" s="21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37"/>
      <c r="K846" s="21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37"/>
      <c r="K847" s="21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37"/>
      <c r="K848" s="21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37"/>
      <c r="K849" s="21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37"/>
      <c r="K850" s="21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37"/>
      <c r="K851" s="21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37"/>
      <c r="K852" s="21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37"/>
      <c r="K853" s="21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37"/>
      <c r="K854" s="21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37"/>
      <c r="K855" s="21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37"/>
      <c r="K856" s="21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37"/>
      <c r="K857" s="21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37"/>
      <c r="K858" s="21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37"/>
      <c r="K859" s="21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37"/>
      <c r="K860" s="21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37"/>
      <c r="K861" s="21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37"/>
      <c r="K862" s="21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37"/>
      <c r="K863" s="21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37"/>
      <c r="K864" s="21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37"/>
      <c r="K865" s="21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37"/>
      <c r="K866" s="21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37"/>
      <c r="K867" s="21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37"/>
      <c r="K868" s="21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37"/>
      <c r="K869" s="21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37"/>
      <c r="K870" s="21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37"/>
      <c r="K871" s="21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37"/>
      <c r="K872" s="21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37"/>
      <c r="K873" s="21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37"/>
      <c r="K874" s="21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37"/>
      <c r="K875" s="21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37"/>
      <c r="K876" s="21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37"/>
      <c r="K877" s="21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37"/>
      <c r="K878" s="21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37"/>
      <c r="K879" s="21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37"/>
      <c r="K880" s="21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37"/>
      <c r="K881" s="21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37"/>
      <c r="K882" s="21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37"/>
      <c r="K883" s="21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37"/>
      <c r="K884" s="21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37"/>
      <c r="K885" s="21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37"/>
      <c r="K886" s="21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37"/>
      <c r="K887" s="21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37"/>
      <c r="K888" s="21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37"/>
      <c r="K889" s="21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37"/>
      <c r="K890" s="21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37"/>
      <c r="K891" s="21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37"/>
      <c r="K892" s="21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37"/>
      <c r="K893" s="21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37"/>
      <c r="K894" s="21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37"/>
      <c r="K895" s="21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37"/>
      <c r="K896" s="21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37"/>
      <c r="K897" s="21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37"/>
      <c r="K898" s="21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37"/>
      <c r="K899" s="21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37"/>
      <c r="K900" s="21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37"/>
      <c r="K901" s="21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37"/>
      <c r="K902" s="21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37"/>
      <c r="K903" s="21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37"/>
      <c r="K904" s="21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37"/>
      <c r="K905" s="21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37"/>
      <c r="K906" s="21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37"/>
      <c r="K907" s="21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37"/>
      <c r="K908" s="21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37"/>
      <c r="K909" s="21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37"/>
      <c r="K910" s="21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37"/>
      <c r="K911" s="21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37"/>
      <c r="K912" s="21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37"/>
      <c r="K913" s="21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37"/>
      <c r="K914" s="21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37"/>
      <c r="K915" s="21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37"/>
      <c r="K916" s="21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37"/>
      <c r="K917" s="21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37"/>
      <c r="K918" s="21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37"/>
      <c r="K919" s="21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37"/>
      <c r="K920" s="21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37"/>
      <c r="K921" s="21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37"/>
      <c r="K922" s="21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37"/>
      <c r="K923" s="21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37"/>
      <c r="K924" s="21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37"/>
      <c r="K925" s="21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37"/>
      <c r="K926" s="21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37"/>
      <c r="K927" s="21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37"/>
      <c r="K928" s="21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37"/>
      <c r="K929" s="21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37"/>
      <c r="K930" s="21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37"/>
      <c r="K931" s="21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37"/>
      <c r="K932" s="21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37"/>
      <c r="K933" s="21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37"/>
      <c r="K934" s="21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37"/>
      <c r="K935" s="21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37"/>
      <c r="K936" s="21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37"/>
      <c r="K937" s="21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37"/>
      <c r="K938" s="21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37"/>
      <c r="K939" s="21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37"/>
      <c r="K940" s="21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37"/>
      <c r="K941" s="21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37"/>
      <c r="K942" s="21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37"/>
      <c r="K943" s="21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37"/>
      <c r="K944" s="21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37"/>
      <c r="K945" s="21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37"/>
      <c r="K946" s="21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37"/>
      <c r="K947" s="21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37"/>
      <c r="K948" s="21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37"/>
      <c r="K949" s="21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37"/>
      <c r="K950" s="21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37"/>
      <c r="K951" s="21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37"/>
      <c r="K952" s="21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37"/>
      <c r="K953" s="21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37"/>
      <c r="K954" s="21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37"/>
      <c r="K955" s="21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37"/>
      <c r="K956" s="21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37"/>
      <c r="K957" s="21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37"/>
      <c r="K958" s="21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37"/>
      <c r="K959" s="21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37"/>
      <c r="K960" s="21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37"/>
      <c r="K961" s="21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37"/>
      <c r="K962" s="21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37"/>
      <c r="K963" s="21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37"/>
      <c r="K964" s="21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37"/>
      <c r="K965" s="21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37"/>
      <c r="K966" s="21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37"/>
      <c r="K967" s="21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37"/>
      <c r="K968" s="21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37"/>
      <c r="K969" s="21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37"/>
      <c r="K970" s="21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37"/>
      <c r="K971" s="21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37"/>
      <c r="K972" s="21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37"/>
      <c r="K973" s="21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37"/>
      <c r="K974" s="21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37"/>
      <c r="K975" s="21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37"/>
      <c r="K976" s="21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37"/>
      <c r="K977" s="21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37"/>
      <c r="K978" s="21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37"/>
      <c r="K979" s="21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37"/>
      <c r="K980" s="21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37"/>
      <c r="K981" s="21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37"/>
      <c r="K982" s="21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37"/>
      <c r="K983" s="21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37"/>
      <c r="K984" s="21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37"/>
      <c r="K985" s="21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37"/>
      <c r="K986" s="21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>
      <c r="A987" s="20"/>
      <c r="B987" s="20"/>
      <c r="C987" s="20"/>
      <c r="D987" s="20"/>
      <c r="E987" s="20"/>
      <c r="F987" s="20"/>
      <c r="G987" s="20"/>
      <c r="H987" s="20"/>
      <c r="I987" s="20"/>
      <c r="J987" s="37"/>
      <c r="K987" s="21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37"/>
      <c r="K988" s="21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37"/>
      <c r="K989" s="21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37"/>
      <c r="K990" s="21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37"/>
      <c r="K991" s="21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37"/>
      <c r="K992" s="21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37"/>
      <c r="K993" s="21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37"/>
      <c r="K994" s="21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37"/>
      <c r="K995" s="21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37"/>
      <c r="K996" s="21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37"/>
      <c r="K997" s="21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37"/>
      <c r="K998" s="21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37"/>
      <c r="K999" s="21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</sheetData>
  <mergeCells count="2">
    <mergeCell ref="K18:L26"/>
    <mergeCell ref="E6:H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43.57"/>
    <col customWidth="1" min="3" max="3" width="25.57"/>
    <col customWidth="1" min="4" max="6" width="9.14"/>
    <col customWidth="1" min="7" max="13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>
      <c r="A2" s="1"/>
      <c r="B2" s="38" t="s">
        <v>14</v>
      </c>
      <c r="C2" s="39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40" t="s">
        <v>15</v>
      </c>
      <c r="C3" s="41">
        <v>10000.0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1"/>
      <c r="B4" s="42" t="s">
        <v>16</v>
      </c>
      <c r="C4" s="43">
        <v>1400.0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44" t="s">
        <v>17</v>
      </c>
      <c r="C5" s="45">
        <v>1400.0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>
      <c r="A37" s="1"/>
      <c r="B37" s="1"/>
      <c r="C37" s="1">
        <v>555.0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>
      <c r="A50" s="1">
        <v>1.0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</sheetData>
  <mergeCells count="1">
    <mergeCell ref="B2:C2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16.71"/>
    <col customWidth="1" min="3" max="3" width="8.0"/>
    <col customWidth="1" min="4" max="4" width="13.29"/>
    <col customWidth="1" min="5" max="5" width="0.86"/>
    <col customWidth="1" min="6" max="6" width="13.43"/>
    <col customWidth="1" min="7" max="7" width="8.0"/>
    <col customWidth="1" min="8" max="8" width="13.29"/>
    <col customWidth="1" min="9" max="9" width="0.86"/>
    <col customWidth="1" min="10" max="10" width="13.43"/>
    <col customWidth="1" min="11" max="11" width="8.0"/>
    <col customWidth="1" min="12" max="12" width="13.29"/>
    <col customWidth="1" min="13" max="13" width="0.86"/>
    <col customWidth="1" min="14" max="14" width="13.86"/>
    <col customWidth="1" min="15" max="15" width="8.0"/>
    <col customWidth="1" min="16" max="16" width="13.29"/>
    <col customWidth="1" min="17" max="17" width="1.29"/>
    <col customWidth="1" min="18" max="18" width="16.0"/>
    <col customWidth="1" min="19" max="19" width="8.0"/>
    <col customWidth="1" min="20" max="20" width="13.29"/>
    <col customWidth="1" min="21" max="30" width="8.71"/>
  </cols>
  <sheetData>
    <row r="1">
      <c r="A1" s="46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>
      <c r="A2" s="1"/>
      <c r="B2" s="2" t="s">
        <v>0</v>
      </c>
      <c r="C2" s="3"/>
      <c r="D2" s="4"/>
      <c r="E2" s="1"/>
      <c r="F2" s="2" t="s">
        <v>19</v>
      </c>
      <c r="G2" s="3"/>
      <c r="H2" s="4"/>
      <c r="I2" s="1"/>
      <c r="J2" s="2" t="s">
        <v>5</v>
      </c>
      <c r="K2" s="3"/>
      <c r="L2" s="4"/>
      <c r="M2" s="1"/>
      <c r="N2" s="2" t="s">
        <v>7</v>
      </c>
      <c r="O2" s="3"/>
      <c r="P2" s="4"/>
      <c r="Q2" s="1"/>
      <c r="R2" s="2" t="s">
        <v>20</v>
      </c>
      <c r="S2" s="3"/>
      <c r="T2" s="4"/>
      <c r="U2" s="1"/>
      <c r="V2" s="1"/>
      <c r="W2" s="1"/>
      <c r="X2" s="1"/>
      <c r="Y2" s="1"/>
      <c r="Z2" s="1"/>
      <c r="AA2" s="1"/>
      <c r="AB2" s="1"/>
      <c r="AC2" s="1"/>
      <c r="AD2" s="1"/>
    </row>
    <row r="3">
      <c r="A3" s="1"/>
      <c r="B3" s="5" t="s">
        <v>9</v>
      </c>
      <c r="C3" s="6" t="s">
        <v>21</v>
      </c>
      <c r="D3" s="7" t="s">
        <v>11</v>
      </c>
      <c r="E3" s="1"/>
      <c r="F3" s="5" t="s">
        <v>9</v>
      </c>
      <c r="G3" s="6" t="s">
        <v>21</v>
      </c>
      <c r="H3" s="7" t="s">
        <v>11</v>
      </c>
      <c r="I3" s="1"/>
      <c r="J3" s="5" t="s">
        <v>9</v>
      </c>
      <c r="K3" s="6" t="s">
        <v>21</v>
      </c>
      <c r="L3" s="7" t="s">
        <v>11</v>
      </c>
      <c r="M3" s="1"/>
      <c r="N3" s="5" t="s">
        <v>9</v>
      </c>
      <c r="O3" s="6" t="s">
        <v>21</v>
      </c>
      <c r="P3" s="7" t="s">
        <v>11</v>
      </c>
      <c r="Q3" s="1"/>
      <c r="R3" s="5" t="s">
        <v>9</v>
      </c>
      <c r="S3" s="6" t="s">
        <v>21</v>
      </c>
      <c r="T3" s="7" t="s">
        <v>11</v>
      </c>
      <c r="U3" s="1"/>
      <c r="V3" s="1"/>
      <c r="W3" s="1"/>
      <c r="X3" s="1"/>
      <c r="Y3" s="1"/>
      <c r="Z3" s="1"/>
      <c r="AA3" s="1"/>
      <c r="AB3" s="1"/>
      <c r="AC3" s="1"/>
      <c r="AD3" s="1"/>
    </row>
    <row r="4">
      <c r="A4" s="1"/>
      <c r="B4" s="8" t="str">
        <f>'Pessoa Física'!B3</f>
        <v>Inss</v>
      </c>
      <c r="C4" s="9">
        <f>'Pessoa Física'!C3</f>
        <v>0.2</v>
      </c>
      <c r="D4" s="10">
        <f>'Pessoa Física'!D3</f>
        <v>1106.26</v>
      </c>
      <c r="E4" s="1"/>
      <c r="F4" s="8" t="str">
        <f>'Simples anexo III'!B3</f>
        <v>Inss</v>
      </c>
      <c r="G4" s="12">
        <f>'Simples anexo III'!C3</f>
        <v>0.11</v>
      </c>
      <c r="H4" s="10">
        <f>'Simples anexo III'!D3</f>
        <v>154</v>
      </c>
      <c r="I4" s="1"/>
      <c r="J4" s="8" t="str">
        <f>'Simples anexo V'!B3</f>
        <v>Inss</v>
      </c>
      <c r="K4" s="12">
        <f>'Simples anexo V'!C3</f>
        <v>0.11</v>
      </c>
      <c r="L4" s="10">
        <f>'Simples anexo V'!D3</f>
        <v>154</v>
      </c>
      <c r="M4" s="1"/>
      <c r="N4" s="8" t="str">
        <f>'Lucro presumido'!B3</f>
        <v>Inss</v>
      </c>
      <c r="O4" s="9">
        <f>'Lucro presumido'!C3</f>
        <v>0.31</v>
      </c>
      <c r="P4" s="11">
        <f>'Lucro presumido'!D3</f>
        <v>434</v>
      </c>
      <c r="Q4" s="8" t="str">
        <f>'Pessoa Física'!Q3</f>
        <v/>
      </c>
      <c r="R4" s="47" t="str">
        <f>'Lucro presumido Benefício'!B3</f>
        <v>Inss</v>
      </c>
      <c r="S4" s="9">
        <f>'Lucro presumido Benefício'!C3</f>
        <v>0.31</v>
      </c>
      <c r="T4" s="10">
        <f>'Lucro presumido Benefício'!D3</f>
        <v>434</v>
      </c>
      <c r="U4" s="1"/>
      <c r="V4" s="1"/>
      <c r="W4" s="1"/>
      <c r="X4" s="1"/>
      <c r="Y4" s="1"/>
      <c r="Z4" s="1"/>
      <c r="AA4" s="1"/>
      <c r="AB4" s="1"/>
      <c r="AC4" s="1"/>
      <c r="AD4" s="1"/>
    </row>
    <row r="5">
      <c r="A5" s="1"/>
      <c r="B5" s="8" t="str">
        <f>'Pessoa Física'!B4</f>
        <v>Imposto de renda</v>
      </c>
      <c r="C5" s="9">
        <f>'Pessoa Física'!C4</f>
        <v>0.1317268333</v>
      </c>
      <c r="D5" s="10">
        <f>'Pessoa Física'!D4</f>
        <v>1317.268333</v>
      </c>
      <c r="E5" s="1"/>
      <c r="F5" s="8" t="str">
        <f>'Simples anexo III'!B4</f>
        <v>Imposto</v>
      </c>
      <c r="G5" s="9">
        <f>'Simples anexo III'!C4</f>
        <v>0.06</v>
      </c>
      <c r="H5" s="10">
        <f>'Simples anexo III'!D4</f>
        <v>600</v>
      </c>
      <c r="I5" s="1"/>
      <c r="J5" s="8" t="str">
        <f>'Simples anexo V'!B4</f>
        <v>Imposto</v>
      </c>
      <c r="K5" s="9">
        <f>'Simples anexo V'!C4</f>
        <v>0.155</v>
      </c>
      <c r="L5" s="10">
        <f>'Simples anexo V'!D4</f>
        <v>1550</v>
      </c>
      <c r="M5" s="1"/>
      <c r="N5" s="8" t="str">
        <f>'Lucro presumido'!B4</f>
        <v>Imposto</v>
      </c>
      <c r="O5" s="9">
        <f>'Lucro presumido'!C4</f>
        <v>0.1433</v>
      </c>
      <c r="P5" s="10">
        <f>'Lucro presumido'!D4</f>
        <v>1433</v>
      </c>
      <c r="Q5" s="1"/>
      <c r="R5" s="8" t="str">
        <f>'Lucro presumido Benefício'!B4</f>
        <v>Imposto</v>
      </c>
      <c r="S5" s="9">
        <f>'Lucro presumido Benefício'!C4</f>
        <v>0.0893</v>
      </c>
      <c r="T5" s="10">
        <f>'Lucro presumido Benefício'!D4</f>
        <v>893</v>
      </c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1"/>
      <c r="B6" s="8"/>
      <c r="C6" s="11"/>
      <c r="D6" s="10"/>
      <c r="E6" s="1"/>
      <c r="F6" s="8"/>
      <c r="G6" s="11"/>
      <c r="H6" s="10"/>
      <c r="I6" s="1"/>
      <c r="J6" s="8"/>
      <c r="K6" s="11"/>
      <c r="L6" s="10"/>
      <c r="M6" s="1"/>
      <c r="N6" s="8" t="str">
        <f>'Lucro presumido'!B11</f>
        <v>Adicional de Ir</v>
      </c>
      <c r="O6" s="12">
        <f>'Lucro presumido'!C11</f>
        <v>0.1</v>
      </c>
      <c r="P6" s="10">
        <f>'Lucro presumido'!D11</f>
        <v>0</v>
      </c>
      <c r="Q6" s="1"/>
      <c r="R6" s="8" t="str">
        <f>'Lucro presumido Benefício'!B11</f>
        <v>Adicional de Ir</v>
      </c>
      <c r="S6" s="12">
        <f>'Lucro presumido Benefício'!C11</f>
        <v>0.1</v>
      </c>
      <c r="T6" s="10">
        <f>'Lucro presumido Benefício'!D11</f>
        <v>0</v>
      </c>
      <c r="U6" s="1"/>
      <c r="V6" s="1"/>
      <c r="W6" s="1"/>
      <c r="X6" s="1"/>
      <c r="Y6" s="1"/>
      <c r="Z6" s="1"/>
      <c r="AA6" s="1"/>
      <c r="AB6" s="1"/>
      <c r="AC6" s="1"/>
      <c r="AD6" s="1"/>
    </row>
    <row r="7">
      <c r="A7" s="1"/>
      <c r="B7" s="8" t="str">
        <f>'Pessoa Física'!B7</f>
        <v>Inss Patronal</v>
      </c>
      <c r="C7" s="9">
        <f>'Pessoa Física'!C7</f>
        <v>0.278</v>
      </c>
      <c r="D7" s="10">
        <f>'Pessoa Física'!D7</f>
        <v>389.2</v>
      </c>
      <c r="E7" s="1"/>
      <c r="F7" s="8" t="str">
        <f>'Simples anexo III'!B7</f>
        <v>Inss Patronal</v>
      </c>
      <c r="G7" s="9">
        <f>'Simples anexo III'!C7</f>
        <v>0</v>
      </c>
      <c r="H7" s="10">
        <f>'Simples anexo III'!D7</f>
        <v>0</v>
      </c>
      <c r="I7" s="1"/>
      <c r="J7" s="8" t="str">
        <f>'Simples anexo V'!B7</f>
        <v>Inss Patronal</v>
      </c>
      <c r="K7" s="9">
        <f>'Simples anexo V'!C7</f>
        <v>0</v>
      </c>
      <c r="L7" s="10">
        <f>'Simples anexo V'!D7</f>
        <v>0</v>
      </c>
      <c r="M7" s="1"/>
      <c r="N7" s="8" t="str">
        <f>'Lucro presumido'!B14</f>
        <v>Inss Patronal</v>
      </c>
      <c r="O7" s="9">
        <f>'Lucro presumido'!C14</f>
        <v>0.278</v>
      </c>
      <c r="P7" s="10">
        <f>'Lucro presumido'!D14</f>
        <v>389.2</v>
      </c>
      <c r="Q7" s="1"/>
      <c r="R7" s="8" t="str">
        <f>'Lucro presumido Benefício'!B14</f>
        <v>Inss Patronal</v>
      </c>
      <c r="S7" s="9">
        <f>'Lucro presumido Benefício'!C14</f>
        <v>0.278</v>
      </c>
      <c r="T7" s="10">
        <f>'Lucro presumido Benefício'!D14</f>
        <v>389.2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>
      <c r="A8" s="1"/>
      <c r="B8" s="13" t="str">
        <f>'Pessoa Física'!B9</f>
        <v>TOTAL</v>
      </c>
      <c r="C8" s="14"/>
      <c r="D8" s="15">
        <f>'Pessoa Física'!D9</f>
        <v>2812.728333</v>
      </c>
      <c r="E8" s="1"/>
      <c r="F8" s="48" t="str">
        <f>'Simples anexo III'!B9</f>
        <v>TOTAL</v>
      </c>
      <c r="G8" s="49"/>
      <c r="H8" s="50">
        <f>'Simples anexo III'!D9</f>
        <v>754</v>
      </c>
      <c r="I8" s="1"/>
      <c r="J8" s="48" t="str">
        <f>'Simples anexo V'!B9</f>
        <v>TOTAL</v>
      </c>
      <c r="K8" s="49"/>
      <c r="L8" s="50">
        <f>'Simples anexo V'!D9</f>
        <v>1704</v>
      </c>
      <c r="M8" s="1"/>
      <c r="N8" s="13" t="str">
        <f>'Lucro presumido'!B16</f>
        <v>TOTAL</v>
      </c>
      <c r="O8" s="16" t="str">
        <f>'Lucro presumido'!C16</f>
        <v/>
      </c>
      <c r="P8" s="15">
        <f>'Lucro presumido'!D16</f>
        <v>2256.2</v>
      </c>
      <c r="Q8" s="1"/>
      <c r="R8" s="48" t="str">
        <f>'Lucro presumido Benefício'!B16</f>
        <v>TOTAL</v>
      </c>
      <c r="S8" s="49"/>
      <c r="T8" s="50">
        <f>'Lucro presumido Benefício'!D16</f>
        <v>1716.2</v>
      </c>
      <c r="U8" s="1"/>
      <c r="V8" s="1"/>
      <c r="W8" s="1"/>
      <c r="X8" s="1"/>
      <c r="Y8" s="1"/>
      <c r="Z8" s="1"/>
      <c r="AA8" s="1"/>
      <c r="AB8" s="1"/>
      <c r="AC8" s="1"/>
      <c r="AD8" s="1"/>
    </row>
    <row r="9">
      <c r="A9" s="1"/>
      <c r="B9" s="13" t="s">
        <v>22</v>
      </c>
      <c r="C9" s="14"/>
      <c r="D9" s="15">
        <f>D8*12</f>
        <v>33752.74</v>
      </c>
      <c r="E9" s="1"/>
      <c r="F9" s="13" t="s">
        <v>22</v>
      </c>
      <c r="G9" s="14"/>
      <c r="H9" s="15">
        <f>H8*12</f>
        <v>9048</v>
      </c>
      <c r="I9" s="1"/>
      <c r="J9" s="13" t="s">
        <v>22</v>
      </c>
      <c r="K9" s="14"/>
      <c r="L9" s="15">
        <f>L8*12</f>
        <v>20448</v>
      </c>
      <c r="M9" s="1"/>
      <c r="N9" s="13" t="s">
        <v>22</v>
      </c>
      <c r="O9" s="14"/>
      <c r="P9" s="15">
        <f>P8*12</f>
        <v>27074.4</v>
      </c>
      <c r="Q9" s="1"/>
      <c r="R9" s="13" t="s">
        <v>22</v>
      </c>
      <c r="S9" s="14"/>
      <c r="T9" s="15">
        <f>T8*12</f>
        <v>20594.4</v>
      </c>
      <c r="U9" s="1"/>
      <c r="V9" s="1"/>
      <c r="W9" s="1"/>
      <c r="X9" s="1"/>
      <c r="Y9" s="1"/>
      <c r="Z9" s="1"/>
      <c r="AA9" s="1"/>
      <c r="AB9" s="1"/>
      <c r="AC9" s="1"/>
      <c r="AD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>
      <c r="A14" s="1"/>
      <c r="B14" s="51" t="s">
        <v>23</v>
      </c>
      <c r="C14" s="52"/>
      <c r="D14" s="53">
        <f>IF($D$8&lt;$H$8,$H$8-$D$8,IF($H$8&lt;$D$8,$D$8-$H$8,IF($D$8&lt;$P$8,$P$8-$D$8,IF($H$8&lt;$P$8,$P$8-$H$8,IF($P$8&lt;$D$8,$D$8-$P$8,IF($P$8&lt;$H$8,$H$8-$P$8))))))*12</f>
        <v>24704.74</v>
      </c>
      <c r="E14" s="3"/>
      <c r="F14" s="4"/>
      <c r="G14" s="11"/>
      <c r="H14" s="11"/>
      <c r="I14" s="1"/>
      <c r="J14" s="11"/>
      <c r="K14" s="11"/>
      <c r="L14" s="11"/>
      <c r="M14" s="11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>
      <c r="A15" s="1"/>
      <c r="B15" s="54" t="s">
        <v>24</v>
      </c>
      <c r="C15" s="55"/>
      <c r="D15" s="56">
        <f>D14*30</f>
        <v>741142.2</v>
      </c>
      <c r="E15" s="57"/>
      <c r="F15" s="5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</sheetData>
  <mergeCells count="9">
    <mergeCell ref="F2:H2"/>
    <mergeCell ref="J2:L2"/>
    <mergeCell ref="D14:F14"/>
    <mergeCell ref="D15:F15"/>
    <mergeCell ref="N2:P2"/>
    <mergeCell ref="R2:T2"/>
    <mergeCell ref="B14:C14"/>
    <mergeCell ref="B15:C15"/>
    <mergeCell ref="B2:D2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6.86"/>
    <col customWidth="1" min="3" max="3" width="10.29"/>
    <col customWidth="1" min="4" max="4" width="15.57"/>
    <col customWidth="1" min="5" max="5" width="2.0"/>
    <col customWidth="1" min="6" max="6" width="20.71"/>
    <col customWidth="1" min="7" max="7" width="10.43"/>
    <col customWidth="1" min="8" max="8" width="23.29"/>
    <col customWidth="1" min="9" max="18" width="8.71"/>
  </cols>
  <sheetData>
    <row r="1" ht="16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ht="16.5" customHeight="1">
      <c r="A2" s="59"/>
      <c r="B2" s="60" t="s">
        <v>25</v>
      </c>
      <c r="C2" s="3"/>
      <c r="D2" s="4"/>
      <c r="E2" s="59"/>
      <c r="F2" s="61" t="s">
        <v>26</v>
      </c>
      <c r="G2" s="3"/>
      <c r="H2" s="4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ht="16.5" customHeight="1">
      <c r="A3" s="59"/>
      <c r="B3" s="62" t="s">
        <v>27</v>
      </c>
      <c r="C3" s="63">
        <v>0.2</v>
      </c>
      <c r="D3" s="64">
        <f>IF(MATRIZ!C3&lt;=5531.31,MATRIZ!C3*20%,IF(MATRIZ!C3&gt;=5531.32,1106.26))</f>
        <v>1106.26</v>
      </c>
      <c r="E3" s="59"/>
      <c r="F3" s="65" t="s">
        <v>28</v>
      </c>
      <c r="G3" s="66" t="s">
        <v>29</v>
      </c>
      <c r="H3" s="67" t="s">
        <v>30</v>
      </c>
      <c r="I3" s="59"/>
      <c r="J3" s="59"/>
      <c r="K3" s="59"/>
      <c r="L3" s="59"/>
      <c r="M3" s="59"/>
      <c r="N3" s="59"/>
      <c r="O3" s="59"/>
      <c r="P3" s="59"/>
      <c r="Q3" s="59"/>
      <c r="R3" s="59"/>
    </row>
    <row r="4" ht="16.5" customHeight="1">
      <c r="A4" s="59"/>
      <c r="B4" s="62" t="s">
        <v>31</v>
      </c>
      <c r="C4" s="63">
        <f>$D$4*MATRIZ!$A$50/MATRIZ!$C$3</f>
        <v>0.1317268333</v>
      </c>
      <c r="D4" s="64">
        <f>IF($D$12&lt;1499.15,$D$12*0,IF($D$12&lt;2246.75,$D$12*(0.075)-(112.43/12),IF($D$12&lt;2995.7,$D$12*(0.15)-(280.94/12),IF($D$12&lt;=3743.19,$D$12*(0.225)-(505.62/12),IF($D$12&gt;3743.19,$D$12*(0.275)-(692.78/12),)))))</f>
        <v>1317.268333</v>
      </c>
      <c r="E4" s="59"/>
      <c r="F4" s="65" t="s">
        <v>32</v>
      </c>
      <c r="G4" s="68">
        <v>0.0</v>
      </c>
      <c r="H4" s="69" t="s">
        <v>33</v>
      </c>
      <c r="I4" s="59"/>
      <c r="J4" s="59"/>
      <c r="K4" s="59"/>
      <c r="L4" s="59"/>
      <c r="M4" s="59"/>
      <c r="N4" s="59"/>
      <c r="O4" s="59"/>
      <c r="P4" s="59"/>
      <c r="Q4" s="59"/>
      <c r="R4" s="59"/>
    </row>
    <row r="5" ht="16.5" customHeight="1">
      <c r="A5" s="59"/>
      <c r="B5" s="62"/>
      <c r="C5" s="70"/>
      <c r="D5" s="64"/>
      <c r="E5" s="59"/>
      <c r="F5" s="65" t="s">
        <v>34</v>
      </c>
      <c r="G5" s="68">
        <v>0.075</v>
      </c>
      <c r="H5" s="71">
        <v>142.8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ht="16.5" customHeight="1">
      <c r="A6" s="59"/>
      <c r="B6" s="60" t="s">
        <v>35</v>
      </c>
      <c r="C6" s="3"/>
      <c r="D6" s="4"/>
      <c r="E6" s="59"/>
      <c r="F6" s="65" t="s">
        <v>36</v>
      </c>
      <c r="G6" s="68">
        <v>0.15</v>
      </c>
      <c r="H6" s="71">
        <v>354.8</v>
      </c>
      <c r="I6" s="59"/>
      <c r="J6" s="59"/>
      <c r="K6" s="59"/>
      <c r="L6" s="59"/>
      <c r="M6" s="59"/>
      <c r="N6" s="59"/>
      <c r="O6" s="59"/>
      <c r="P6" s="59"/>
      <c r="Q6" s="59"/>
      <c r="R6" s="59"/>
    </row>
    <row r="7" ht="16.5" customHeight="1">
      <c r="A7" s="59"/>
      <c r="B7" s="62" t="s">
        <v>37</v>
      </c>
      <c r="C7" s="63">
        <v>0.278</v>
      </c>
      <c r="D7" s="64">
        <f>MATRIZ!C4*C7</f>
        <v>389.2</v>
      </c>
      <c r="E7" s="59"/>
      <c r="F7" s="65" t="s">
        <v>38</v>
      </c>
      <c r="G7" s="68">
        <v>0.225</v>
      </c>
      <c r="H7" s="71">
        <v>636.13</v>
      </c>
      <c r="I7" s="59"/>
      <c r="J7" s="59"/>
      <c r="K7" s="59"/>
      <c r="L7" s="59"/>
      <c r="M7" s="59"/>
      <c r="N7" s="59"/>
      <c r="O7" s="59"/>
      <c r="P7" s="59"/>
      <c r="Q7" s="59"/>
      <c r="R7" s="59"/>
    </row>
    <row r="8" ht="16.5" customHeight="1">
      <c r="A8" s="59"/>
      <c r="B8" s="62"/>
      <c r="C8" s="63"/>
      <c r="D8" s="64"/>
      <c r="E8" s="59"/>
      <c r="F8" s="72" t="s">
        <v>39</v>
      </c>
      <c r="G8" s="73">
        <v>0.275</v>
      </c>
      <c r="H8" s="74">
        <v>869.36</v>
      </c>
      <c r="I8" s="59"/>
      <c r="J8" s="59"/>
      <c r="K8" s="59"/>
      <c r="L8" s="59"/>
      <c r="M8" s="59"/>
      <c r="N8" s="59"/>
      <c r="O8" s="59"/>
      <c r="P8" s="59"/>
      <c r="Q8" s="59"/>
      <c r="R8" s="59"/>
    </row>
    <row r="9" ht="16.5" customHeight="1">
      <c r="A9" s="59"/>
      <c r="B9" s="75" t="s">
        <v>40</v>
      </c>
      <c r="C9" s="76"/>
      <c r="D9" s="77">
        <f>SUM(D3:D5,D7+D8)</f>
        <v>2812.728333</v>
      </c>
      <c r="E9" s="59"/>
      <c r="F9" s="78"/>
      <c r="G9" s="68"/>
      <c r="H9" s="7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ht="16.5" customHeight="1">
      <c r="A10" s="59"/>
      <c r="B10" s="59"/>
      <c r="C10" s="59"/>
      <c r="D10" s="59"/>
      <c r="E10" s="59"/>
      <c r="F10" s="78"/>
      <c r="G10" s="68"/>
      <c r="H10" s="7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ht="12.75" customHeight="1">
      <c r="A11" s="59"/>
      <c r="B11" s="60" t="s">
        <v>41</v>
      </c>
      <c r="C11" s="3"/>
      <c r="D11" s="4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ht="12.75" customHeight="1">
      <c r="A12" s="59"/>
      <c r="B12" s="80" t="s">
        <v>42</v>
      </c>
      <c r="C12" s="81"/>
      <c r="D12" s="82">
        <f>(MATRIZ!C3)*0.5</f>
        <v>5000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ht="12.7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ht="12.7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ht="12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ht="12.7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ht="12.7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ht="12.7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ht="12.7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ht="12.7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ht="12.7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</sheetData>
  <mergeCells count="4">
    <mergeCell ref="B6:D6"/>
    <mergeCell ref="B2:D2"/>
    <mergeCell ref="F2:H2"/>
    <mergeCell ref="B11:D11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3.29"/>
    <col customWidth="1" min="3" max="3" width="8.71"/>
    <col customWidth="1" min="4" max="4" width="12.43"/>
    <col customWidth="1" min="5" max="5" width="2.0"/>
    <col customWidth="1" min="6" max="6" width="28.71"/>
    <col customWidth="1" min="7" max="7" width="14.29"/>
    <col customWidth="1" min="8" max="8" width="17.29"/>
    <col customWidth="1" min="9" max="9" width="21.14"/>
    <col customWidth="1" min="10" max="10" width="25.43"/>
    <col customWidth="1" min="11" max="20" width="8.71"/>
  </cols>
  <sheetData>
    <row r="1" ht="12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2.75" customHeight="1">
      <c r="A2" s="59"/>
      <c r="B2" s="60" t="s">
        <v>25</v>
      </c>
      <c r="C2" s="3"/>
      <c r="D2" s="4"/>
      <c r="E2" s="59"/>
      <c r="F2" s="83" t="s">
        <v>43</v>
      </c>
      <c r="G2" s="3"/>
      <c r="H2" s="3"/>
      <c r="I2" s="3"/>
      <c r="J2" s="84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12.75" customHeight="1">
      <c r="A3" s="59"/>
      <c r="B3" s="62" t="s">
        <v>27</v>
      </c>
      <c r="C3" s="63">
        <v>0.11</v>
      </c>
      <c r="D3" s="64">
        <f>IF(MATRIZ!C5&lt;=5531.31,MATRIZ!C5*11%,IF(MATRIZ!C5&gt;=5531.32,608.44))</f>
        <v>154</v>
      </c>
      <c r="E3" s="59"/>
      <c r="F3" s="65" t="s">
        <v>44</v>
      </c>
      <c r="G3" s="66" t="s">
        <v>45</v>
      </c>
      <c r="H3" s="66" t="s">
        <v>46</v>
      </c>
      <c r="I3" s="85" t="s">
        <v>47</v>
      </c>
      <c r="J3" s="86" t="s">
        <v>48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12.75" customHeight="1">
      <c r="A4" s="59"/>
      <c r="B4" s="62" t="s">
        <v>49</v>
      </c>
      <c r="C4" s="63">
        <f>IF(C11*12&lt;=180000,H4,IF(C11*12&lt;=360000,H5,IF(C11*12&lt;=720000,H6,IF(C11*12&lt;=1800000,H7,IF(C11*12&lt;=3600000,H8,IF(C11*12&lt;=4800000,H9))))))</f>
        <v>0.06</v>
      </c>
      <c r="D4" s="87">
        <f>C11*C4</f>
        <v>600</v>
      </c>
      <c r="E4" s="59"/>
      <c r="F4" s="65" t="s">
        <v>50</v>
      </c>
      <c r="G4" s="68">
        <v>0.06</v>
      </c>
      <c r="H4" s="68">
        <f t="shared" ref="H4:H9" si="1">((($C$11*12)*G4)-I4)/($C$11*12)</f>
        <v>0.06</v>
      </c>
      <c r="I4" s="88">
        <v>0.0</v>
      </c>
      <c r="J4" s="89">
        <v>15000.0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12.75" customHeight="1">
      <c r="A5" s="59"/>
      <c r="B5" s="62"/>
      <c r="C5" s="70"/>
      <c r="D5" s="64"/>
      <c r="E5" s="59"/>
      <c r="F5" s="65" t="s">
        <v>51</v>
      </c>
      <c r="G5" s="68">
        <v>0.112</v>
      </c>
      <c r="H5" s="68">
        <f t="shared" si="1"/>
        <v>0.034</v>
      </c>
      <c r="I5" s="88">
        <v>9360.0</v>
      </c>
      <c r="J5" s="89">
        <v>30000.0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12.75" customHeight="1">
      <c r="A6" s="59"/>
      <c r="B6" s="60" t="s">
        <v>35</v>
      </c>
      <c r="C6" s="3"/>
      <c r="D6" s="4"/>
      <c r="E6" s="59"/>
      <c r="F6" s="65" t="s">
        <v>52</v>
      </c>
      <c r="G6" s="68">
        <v>0.135</v>
      </c>
      <c r="H6" s="68">
        <f t="shared" si="1"/>
        <v>-0.012</v>
      </c>
      <c r="I6" s="88">
        <v>17640.0</v>
      </c>
      <c r="J6" s="89">
        <v>60000.0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12.75" customHeight="1">
      <c r="A7" s="59"/>
      <c r="B7" s="62" t="s">
        <v>37</v>
      </c>
      <c r="C7" s="63">
        <v>0.0</v>
      </c>
      <c r="D7" s="64">
        <f>MATRIZ!C4*C7</f>
        <v>0</v>
      </c>
      <c r="E7" s="59"/>
      <c r="F7" s="65" t="s">
        <v>53</v>
      </c>
      <c r="G7" s="68">
        <v>0.16</v>
      </c>
      <c r="H7" s="68">
        <f t="shared" si="1"/>
        <v>-0.137</v>
      </c>
      <c r="I7" s="88">
        <v>35640.0</v>
      </c>
      <c r="J7" s="89">
        <v>150000.0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12.75" customHeight="1">
      <c r="A8" s="59"/>
      <c r="B8" s="62"/>
      <c r="C8" s="63"/>
      <c r="D8" s="64"/>
      <c r="E8" s="59"/>
      <c r="F8" s="65" t="s">
        <v>54</v>
      </c>
      <c r="G8" s="68">
        <v>0.21</v>
      </c>
      <c r="H8" s="68">
        <f t="shared" si="1"/>
        <v>-0.837</v>
      </c>
      <c r="I8" s="88">
        <v>125640.0</v>
      </c>
      <c r="J8" s="89">
        <v>300000.0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12.75" customHeight="1">
      <c r="A9" s="59"/>
      <c r="B9" s="75" t="s">
        <v>40</v>
      </c>
      <c r="C9" s="76"/>
      <c r="D9" s="77">
        <f>SUM(D3:D8)</f>
        <v>754</v>
      </c>
      <c r="E9" s="59"/>
      <c r="F9" s="72" t="s">
        <v>55</v>
      </c>
      <c r="G9" s="73">
        <v>0.33</v>
      </c>
      <c r="H9" s="73">
        <f t="shared" si="1"/>
        <v>-5.07</v>
      </c>
      <c r="I9" s="90">
        <v>648000.0</v>
      </c>
      <c r="J9" s="91">
        <v>400000.0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2.75" customHeight="1">
      <c r="A10" s="59"/>
      <c r="B10" s="59"/>
      <c r="C10" s="59"/>
      <c r="D10" s="59"/>
      <c r="E10" s="59"/>
      <c r="F10" s="78"/>
      <c r="G10" s="68"/>
      <c r="H10" s="68"/>
      <c r="I10" s="92"/>
      <c r="J10" s="7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2.75" customHeight="1">
      <c r="A11" s="59"/>
      <c r="B11" s="93" t="str">
        <f>MATRIZ!B3</f>
        <v>Receita mensal</v>
      </c>
      <c r="C11" s="93">
        <f>MATRIZ!C3</f>
        <v>10000</v>
      </c>
      <c r="D11" s="59"/>
      <c r="E11" s="59"/>
      <c r="F11" s="78"/>
      <c r="G11" s="68"/>
      <c r="H11" s="68"/>
      <c r="I11" s="92"/>
      <c r="J11" s="7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12.75" customHeight="1">
      <c r="A12" s="59"/>
      <c r="B12" s="93" t="str">
        <f>MATRIZ!B4</f>
        <v>Salário bruto mensal funcionários</v>
      </c>
      <c r="C12" s="94">
        <f>MATRIZ!C4</f>
        <v>1400</v>
      </c>
      <c r="D12" s="59"/>
      <c r="E12" s="59"/>
      <c r="F12" s="78"/>
      <c r="G12" s="68"/>
      <c r="H12" s="68"/>
      <c r="I12" s="92"/>
      <c r="J12" s="7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>
      <c r="A13" s="59"/>
      <c r="B13" s="93" t="str">
        <f>MATRIZ!B5</f>
        <v>Pró-Labore</v>
      </c>
      <c r="C13" s="94">
        <f>MATRIZ!C5</f>
        <v>1400</v>
      </c>
      <c r="D13" s="59"/>
      <c r="E13" s="59"/>
      <c r="F13" s="78"/>
      <c r="G13" s="68"/>
      <c r="H13" s="68"/>
      <c r="I13" s="92"/>
      <c r="J13" s="7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2.75" customHeight="1">
      <c r="A14" s="59"/>
      <c r="B14" s="95"/>
      <c r="C14" s="59"/>
      <c r="D14" s="59"/>
      <c r="E14" s="59"/>
      <c r="F14" s="78"/>
      <c r="G14" s="68"/>
      <c r="H14" s="68"/>
      <c r="I14" s="92"/>
      <c r="J14" s="7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12.75" customHeight="1">
      <c r="A15" s="59"/>
      <c r="B15" s="59"/>
      <c r="C15" s="59"/>
      <c r="D15" s="59"/>
      <c r="E15" s="59"/>
      <c r="F15" s="78"/>
      <c r="G15" s="68"/>
      <c r="H15" s="68"/>
      <c r="I15" s="92"/>
      <c r="J15" s="7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2.75" customHeight="1">
      <c r="A16" s="59"/>
      <c r="B16" s="59"/>
      <c r="C16" s="59"/>
      <c r="D16" s="59"/>
      <c r="E16" s="59"/>
      <c r="F16" s="78"/>
      <c r="G16" s="68"/>
      <c r="H16" s="68"/>
      <c r="I16" s="92"/>
      <c r="J16" s="7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12.75" customHeight="1">
      <c r="A17" s="59"/>
      <c r="B17" s="59"/>
      <c r="C17" s="59"/>
      <c r="D17" s="59"/>
      <c r="E17" s="59"/>
      <c r="F17" s="78"/>
      <c r="G17" s="68"/>
      <c r="H17" s="68"/>
      <c r="I17" s="92"/>
      <c r="J17" s="7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12.75" customHeight="1">
      <c r="A18" s="59"/>
      <c r="B18" s="59"/>
      <c r="C18" s="59"/>
      <c r="D18" s="59"/>
      <c r="E18" s="59"/>
      <c r="F18" s="78"/>
      <c r="G18" s="68"/>
      <c r="H18" s="68"/>
      <c r="I18" s="92"/>
      <c r="J18" s="7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12.75" customHeight="1">
      <c r="A19" s="59"/>
      <c r="B19" s="59"/>
      <c r="C19" s="59"/>
      <c r="D19" s="59"/>
      <c r="E19" s="59"/>
      <c r="F19" s="78"/>
      <c r="G19" s="68"/>
      <c r="H19" s="68"/>
      <c r="I19" s="92"/>
      <c r="J19" s="7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12.75" customHeight="1">
      <c r="A20" s="59"/>
      <c r="B20" s="59"/>
      <c r="C20" s="59"/>
      <c r="D20" s="59"/>
      <c r="E20" s="59"/>
      <c r="F20" s="78"/>
      <c r="G20" s="68"/>
      <c r="H20" s="68"/>
      <c r="I20" s="92"/>
      <c r="J20" s="7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12.75" customHeight="1">
      <c r="A21" s="59"/>
      <c r="B21" s="59"/>
      <c r="C21" s="59"/>
      <c r="D21" s="59"/>
      <c r="E21" s="59"/>
      <c r="F21" s="78"/>
      <c r="G21" s="68"/>
      <c r="H21" s="68"/>
      <c r="I21" s="92"/>
      <c r="J21" s="7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12.75" customHeight="1">
      <c r="A22" s="59"/>
      <c r="B22" s="59"/>
      <c r="C22" s="59"/>
      <c r="D22" s="59"/>
      <c r="E22" s="59"/>
      <c r="F22" s="78"/>
      <c r="G22" s="68"/>
      <c r="H22" s="68"/>
      <c r="I22" s="92"/>
      <c r="J22" s="7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12.75" customHeight="1">
      <c r="A23" s="59"/>
      <c r="B23" s="59"/>
      <c r="C23" s="59"/>
      <c r="D23" s="59"/>
      <c r="E23" s="59"/>
      <c r="F23" s="78"/>
      <c r="G23" s="68"/>
      <c r="H23" s="68"/>
      <c r="I23" s="92"/>
      <c r="J23" s="7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2.7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3">
    <mergeCell ref="B2:D2"/>
    <mergeCell ref="B6:D6"/>
    <mergeCell ref="F2:J2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3.29"/>
    <col customWidth="1" min="3" max="3" width="8.71"/>
    <col customWidth="1" min="4" max="4" width="12.43"/>
    <col customWidth="1" min="5" max="5" width="2.0"/>
    <col customWidth="1" min="6" max="6" width="28.71"/>
    <col customWidth="1" min="7" max="7" width="16.29"/>
    <col customWidth="1" min="8" max="8" width="14.0"/>
    <col customWidth="1" min="9" max="9" width="25.43"/>
    <col customWidth="1" min="10" max="10" width="24.29"/>
    <col customWidth="1" min="11" max="16" width="8.71"/>
  </cols>
  <sheetData>
    <row r="1" ht="12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ht="12.75" customHeight="1">
      <c r="A2" s="59"/>
      <c r="B2" s="60" t="s">
        <v>25</v>
      </c>
      <c r="C2" s="3"/>
      <c r="D2" s="4"/>
      <c r="E2" s="59"/>
      <c r="F2" s="83" t="s">
        <v>56</v>
      </c>
      <c r="G2" s="3"/>
      <c r="H2" s="3"/>
      <c r="I2" s="3"/>
      <c r="J2" s="84"/>
      <c r="K2" s="59"/>
      <c r="L2" s="59"/>
      <c r="M2" s="59"/>
      <c r="N2" s="59"/>
      <c r="O2" s="59"/>
      <c r="P2" s="59"/>
    </row>
    <row r="3" ht="12.75" customHeight="1">
      <c r="A3" s="59"/>
      <c r="B3" s="62" t="s">
        <v>27</v>
      </c>
      <c r="C3" s="63">
        <v>0.11</v>
      </c>
      <c r="D3" s="64">
        <f>IF(MATRIZ!C5&lt;=5531.31,MATRIZ!C5*11%,IF(MATRIZ!C5&gt;=5531.32,608.44))</f>
        <v>154</v>
      </c>
      <c r="E3" s="59"/>
      <c r="F3" s="65" t="s">
        <v>44</v>
      </c>
      <c r="G3" s="66" t="s">
        <v>45</v>
      </c>
      <c r="H3" s="66" t="s">
        <v>46</v>
      </c>
      <c r="I3" s="85" t="s">
        <v>47</v>
      </c>
      <c r="J3" s="86" t="s">
        <v>48</v>
      </c>
      <c r="K3" s="59"/>
      <c r="L3" s="59"/>
      <c r="M3" s="59"/>
      <c r="N3" s="59"/>
      <c r="O3" s="59"/>
      <c r="P3" s="59"/>
    </row>
    <row r="4" ht="12.75" customHeight="1">
      <c r="A4" s="59"/>
      <c r="B4" s="62" t="s">
        <v>49</v>
      </c>
      <c r="C4" s="63">
        <f>IF(C11*12&lt;=180000,H4,IF(C11*12&lt;=360000,H5,IF(C11*12&lt;=720000,H6,IF(C11*12&lt;=1800000,H7,IF(C11*12&lt;=3600000,H8,IF(C11*12&lt;=4800000,H9))))))</f>
        <v>0.155</v>
      </c>
      <c r="D4" s="96">
        <f>C11*C4</f>
        <v>1550</v>
      </c>
      <c r="E4" s="59"/>
      <c r="F4" s="65" t="s">
        <v>50</v>
      </c>
      <c r="G4" s="68">
        <v>0.155</v>
      </c>
      <c r="H4" s="68">
        <f t="shared" ref="H4:H9" si="1">((($C$11*12)*G4)-I4)/($C$11*12)</f>
        <v>0.155</v>
      </c>
      <c r="I4" s="88">
        <v>0.0</v>
      </c>
      <c r="J4" s="89">
        <v>15000.0</v>
      </c>
      <c r="K4" s="59"/>
      <c r="L4" s="59"/>
      <c r="M4" s="59"/>
      <c r="N4" s="59"/>
      <c r="O4" s="59"/>
      <c r="P4" s="59"/>
    </row>
    <row r="5" ht="12.75" customHeight="1">
      <c r="A5" s="59"/>
      <c r="B5" s="62"/>
      <c r="C5" s="70"/>
      <c r="D5" s="64"/>
      <c r="E5" s="59"/>
      <c r="F5" s="65" t="s">
        <v>51</v>
      </c>
      <c r="G5" s="68">
        <v>0.18</v>
      </c>
      <c r="H5" s="68">
        <f t="shared" si="1"/>
        <v>0.1425</v>
      </c>
      <c r="I5" s="88">
        <v>4500.0</v>
      </c>
      <c r="J5" s="89">
        <v>30000.0</v>
      </c>
      <c r="K5" s="59"/>
      <c r="L5" s="59"/>
      <c r="M5" s="59"/>
      <c r="N5" s="59"/>
      <c r="O5" s="59"/>
      <c r="P5" s="59"/>
    </row>
    <row r="6" ht="12.75" customHeight="1">
      <c r="A6" s="59"/>
      <c r="B6" s="60" t="s">
        <v>35</v>
      </c>
      <c r="C6" s="3"/>
      <c r="D6" s="4"/>
      <c r="E6" s="59"/>
      <c r="F6" s="65" t="s">
        <v>52</v>
      </c>
      <c r="G6" s="68">
        <v>0.195</v>
      </c>
      <c r="H6" s="68">
        <f t="shared" si="1"/>
        <v>0.1125</v>
      </c>
      <c r="I6" s="88">
        <v>9900.0</v>
      </c>
      <c r="J6" s="89">
        <v>60000.0</v>
      </c>
      <c r="K6" s="59"/>
      <c r="L6" s="59"/>
      <c r="M6" s="59"/>
      <c r="N6" s="59"/>
      <c r="O6" s="59"/>
      <c r="P6" s="59"/>
    </row>
    <row r="7" ht="12.75" customHeight="1">
      <c r="A7" s="59"/>
      <c r="B7" s="62" t="s">
        <v>37</v>
      </c>
      <c r="C7" s="63">
        <v>0.0</v>
      </c>
      <c r="D7" s="64">
        <f>MATRIZ!C4*C7</f>
        <v>0</v>
      </c>
      <c r="E7" s="59"/>
      <c r="F7" s="65" t="s">
        <v>53</v>
      </c>
      <c r="G7" s="68">
        <v>0.205</v>
      </c>
      <c r="H7" s="68">
        <f t="shared" si="1"/>
        <v>0.0625</v>
      </c>
      <c r="I7" s="88">
        <v>17100.0</v>
      </c>
      <c r="J7" s="89">
        <v>150000.0</v>
      </c>
      <c r="K7" s="59"/>
      <c r="L7" s="59"/>
      <c r="M7" s="59"/>
      <c r="N7" s="59"/>
      <c r="O7" s="59"/>
      <c r="P7" s="59"/>
    </row>
    <row r="8" ht="12.75" customHeight="1">
      <c r="A8" s="59"/>
      <c r="B8" s="62"/>
      <c r="C8" s="63"/>
      <c r="D8" s="64"/>
      <c r="E8" s="59"/>
      <c r="F8" s="65" t="s">
        <v>54</v>
      </c>
      <c r="G8" s="68">
        <v>0.23</v>
      </c>
      <c r="H8" s="68">
        <f t="shared" si="1"/>
        <v>-0.2875</v>
      </c>
      <c r="I8" s="88">
        <v>62100.0</v>
      </c>
      <c r="J8" s="89">
        <v>300000.0</v>
      </c>
      <c r="K8" s="59"/>
      <c r="L8" s="59"/>
      <c r="M8" s="59"/>
      <c r="N8" s="59"/>
      <c r="O8" s="59"/>
      <c r="P8" s="59"/>
    </row>
    <row r="9" ht="12.75" customHeight="1">
      <c r="A9" s="59"/>
      <c r="B9" s="75" t="s">
        <v>40</v>
      </c>
      <c r="C9" s="76"/>
      <c r="D9" s="77">
        <f>SUM(D3:D8)</f>
        <v>1704</v>
      </c>
      <c r="E9" s="59"/>
      <c r="F9" s="72" t="s">
        <v>55</v>
      </c>
      <c r="G9" s="73">
        <v>0.305</v>
      </c>
      <c r="H9" s="73">
        <f t="shared" si="1"/>
        <v>-4.195</v>
      </c>
      <c r="I9" s="90">
        <v>540000.0</v>
      </c>
      <c r="J9" s="91">
        <v>400000.0</v>
      </c>
      <c r="K9" s="59"/>
      <c r="L9" s="59"/>
      <c r="M9" s="59"/>
      <c r="N9" s="59"/>
      <c r="O9" s="59"/>
      <c r="P9" s="59"/>
    </row>
    <row r="10" ht="12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ht="12.75" customHeight="1">
      <c r="A11" s="59"/>
      <c r="B11" s="93" t="str">
        <f>MATRIZ!B3</f>
        <v>Receita mensal</v>
      </c>
      <c r="C11" s="93">
        <f>MATRIZ!C3</f>
        <v>10000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ht="12.75" customHeight="1">
      <c r="A12" s="59"/>
      <c r="B12" s="93" t="str">
        <f>MATRIZ!B4</f>
        <v>Salário bruto mensal funcionários</v>
      </c>
      <c r="C12" s="94">
        <f>MATRIZ!C4</f>
        <v>1400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ht="12.75" customHeight="1">
      <c r="A13" s="59"/>
      <c r="B13" s="93" t="str">
        <f>MATRIZ!B5</f>
        <v>Pró-Labore</v>
      </c>
      <c r="C13" s="94">
        <f>MATRIZ!C5</f>
        <v>1400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ht="12.7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ht="12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ht="12.7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ht="12.7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ht="12.7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ht="12.7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ht="12.7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ht="12.7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</sheetData>
  <mergeCells count="3">
    <mergeCell ref="B2:D2"/>
    <mergeCell ref="B6:D6"/>
    <mergeCell ref="F2:J2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13.29"/>
    <col customWidth="1" min="3" max="3" width="10.29"/>
    <col customWidth="1" min="4" max="4" width="15.0"/>
    <col customWidth="1" min="5" max="14" width="8.71"/>
  </cols>
  <sheetData>
    <row r="2">
      <c r="B2" s="60" t="s">
        <v>25</v>
      </c>
      <c r="C2" s="3"/>
      <c r="D2" s="4"/>
    </row>
    <row r="3">
      <c r="B3" s="62" t="s">
        <v>27</v>
      </c>
      <c r="C3" s="63">
        <v>0.31</v>
      </c>
      <c r="D3" s="64">
        <f>(MATRIZ!C5*C3)</f>
        <v>434</v>
      </c>
    </row>
    <row r="4">
      <c r="B4" s="62" t="s">
        <v>49</v>
      </c>
      <c r="C4" s="63">
        <f>SUM(C5:C9)</f>
        <v>0.1433</v>
      </c>
      <c r="D4" s="64">
        <f>SUM(D5:D9)+D11</f>
        <v>1433</v>
      </c>
    </row>
    <row r="5">
      <c r="B5" s="62" t="s">
        <v>57</v>
      </c>
      <c r="C5" s="63">
        <v>0.0065</v>
      </c>
      <c r="D5" s="64">
        <f>MATRIZ!C3*C5</f>
        <v>65</v>
      </c>
    </row>
    <row r="6">
      <c r="B6" s="62" t="s">
        <v>58</v>
      </c>
      <c r="C6" s="63">
        <v>0.03</v>
      </c>
      <c r="D6" s="64">
        <f>MATRIZ!C3*C6</f>
        <v>300</v>
      </c>
    </row>
    <row r="7">
      <c r="B7" s="62" t="s">
        <v>59</v>
      </c>
      <c r="C7" s="63">
        <v>0.048</v>
      </c>
      <c r="D7" s="64">
        <f>MATRIZ!C3*C7</f>
        <v>480</v>
      </c>
    </row>
    <row r="8">
      <c r="B8" s="62" t="s">
        <v>60</v>
      </c>
      <c r="C8" s="63">
        <v>0.0288</v>
      </c>
      <c r="D8" s="64">
        <f>MATRIZ!C3*C8</f>
        <v>288</v>
      </c>
    </row>
    <row r="9">
      <c r="B9" s="62" t="s">
        <v>61</v>
      </c>
      <c r="C9" s="63">
        <v>0.03</v>
      </c>
      <c r="D9" s="64">
        <f>MATRIZ!C3*C9</f>
        <v>300</v>
      </c>
    </row>
    <row r="10">
      <c r="B10" s="62" t="s">
        <v>62</v>
      </c>
      <c r="C10" s="63">
        <v>0.32</v>
      </c>
      <c r="D10" s="64">
        <f>MATRIZ!C3*'Lucro presumido'!C10</f>
        <v>3200</v>
      </c>
    </row>
    <row r="11">
      <c r="B11" s="62" t="s">
        <v>63</v>
      </c>
      <c r="C11" s="63">
        <v>0.1</v>
      </c>
      <c r="D11" s="64">
        <f>IF(D10&gt;20000,(D10-20000)*10%,0)</f>
        <v>0</v>
      </c>
    </row>
    <row r="12">
      <c r="B12" s="62"/>
      <c r="C12" s="70"/>
      <c r="D12" s="64"/>
    </row>
    <row r="13">
      <c r="B13" s="60" t="s">
        <v>35</v>
      </c>
      <c r="C13" s="3"/>
      <c r="D13" s="4"/>
    </row>
    <row r="14">
      <c r="B14" s="62" t="s">
        <v>37</v>
      </c>
      <c r="C14" s="63">
        <v>0.278</v>
      </c>
      <c r="D14" s="64">
        <f>MATRIZ!C4*C14</f>
        <v>389.2</v>
      </c>
    </row>
    <row r="15">
      <c r="B15" s="62"/>
      <c r="C15" s="59"/>
      <c r="D15" s="64"/>
    </row>
    <row r="16">
      <c r="B16" s="75" t="s">
        <v>40</v>
      </c>
      <c r="C16" s="76"/>
      <c r="D16" s="77">
        <f>SUM(D3,D5:D9,D11:D12,D14)</f>
        <v>2256.2</v>
      </c>
    </row>
  </sheetData>
  <mergeCells count="2">
    <mergeCell ref="B2:D2"/>
    <mergeCell ref="B13:D13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13.29"/>
    <col customWidth="1" min="3" max="3" width="10.29"/>
    <col customWidth="1" min="4" max="4" width="15.0"/>
    <col customWidth="1" min="5" max="14" width="8.71"/>
  </cols>
  <sheetData>
    <row r="1">
      <c r="B1" t="s">
        <v>64</v>
      </c>
    </row>
    <row r="2">
      <c r="B2" s="60" t="s">
        <v>25</v>
      </c>
      <c r="C2" s="3"/>
      <c r="D2" s="4"/>
    </row>
    <row r="3">
      <c r="B3" s="62" t="s">
        <v>27</v>
      </c>
      <c r="C3" s="63">
        <v>0.31</v>
      </c>
      <c r="D3" s="64">
        <f>(MATRIZ!C5*C3)</f>
        <v>434</v>
      </c>
    </row>
    <row r="4">
      <c r="B4" s="62" t="s">
        <v>49</v>
      </c>
      <c r="C4" s="63">
        <f>SUM(C5:C9)</f>
        <v>0.0893</v>
      </c>
      <c r="D4" s="64">
        <f>SUM(D5:D9)+D11</f>
        <v>893</v>
      </c>
    </row>
    <row r="5">
      <c r="B5" s="62" t="s">
        <v>57</v>
      </c>
      <c r="C5" s="63">
        <v>0.0065</v>
      </c>
      <c r="D5" s="64">
        <f>MATRIZ!C3*C5</f>
        <v>65</v>
      </c>
    </row>
    <row r="6">
      <c r="B6" s="62" t="s">
        <v>58</v>
      </c>
      <c r="C6" s="63">
        <v>0.03</v>
      </c>
      <c r="D6" s="64">
        <f>MATRIZ!C3*C6</f>
        <v>300</v>
      </c>
    </row>
    <row r="7">
      <c r="B7" s="62" t="s">
        <v>59</v>
      </c>
      <c r="C7" s="63">
        <v>0.012</v>
      </c>
      <c r="D7" s="64">
        <f>MATRIZ!C3*C7</f>
        <v>120</v>
      </c>
    </row>
    <row r="8">
      <c r="B8" s="62" t="s">
        <v>60</v>
      </c>
      <c r="C8" s="63">
        <v>0.0108</v>
      </c>
      <c r="D8" s="64">
        <f>MATRIZ!C3*C8</f>
        <v>108</v>
      </c>
    </row>
    <row r="9">
      <c r="B9" s="62" t="s">
        <v>61</v>
      </c>
      <c r="C9" s="63">
        <v>0.03</v>
      </c>
      <c r="D9" s="64">
        <f>MATRIZ!C3*C9</f>
        <v>300</v>
      </c>
    </row>
    <row r="10">
      <c r="B10" s="62" t="s">
        <v>62</v>
      </c>
      <c r="C10" s="63">
        <v>0.08</v>
      </c>
      <c r="D10" s="64">
        <f>MATRIZ!C3*'Lucro presumido Benefício'!C10</f>
        <v>800</v>
      </c>
    </row>
    <row r="11">
      <c r="B11" s="62" t="s">
        <v>63</v>
      </c>
      <c r="C11" s="63">
        <v>0.1</v>
      </c>
      <c r="D11" s="64">
        <f>IF(D10&gt;20000,(D10-20000)*10%,0)</f>
        <v>0</v>
      </c>
    </row>
    <row r="12">
      <c r="B12" s="62"/>
      <c r="C12" s="70"/>
      <c r="D12" s="64"/>
    </row>
    <row r="13">
      <c r="B13" s="60" t="s">
        <v>35</v>
      </c>
      <c r="C13" s="3"/>
      <c r="D13" s="4"/>
    </row>
    <row r="14">
      <c r="B14" s="62" t="s">
        <v>37</v>
      </c>
      <c r="C14" s="63">
        <v>0.278</v>
      </c>
      <c r="D14" s="64">
        <f>MATRIZ!C4*C14</f>
        <v>389.2</v>
      </c>
    </row>
    <row r="15">
      <c r="B15" s="62"/>
      <c r="C15" s="59"/>
      <c r="D15" s="64"/>
    </row>
    <row r="16">
      <c r="B16" s="75" t="s">
        <v>40</v>
      </c>
      <c r="C16" s="76"/>
      <c r="D16" s="77">
        <f>SUM(D3,D5:D9,D11:D12,D14)</f>
        <v>1716.2</v>
      </c>
    </row>
  </sheetData>
  <mergeCells count="2">
    <mergeCell ref="B2:D2"/>
    <mergeCell ref="B13:D13"/>
  </mergeCells>
  <printOptions/>
  <pageMargins bottom="0.787401575" footer="0.0" header="0.0" left="0.511811024" right="0.511811024" top="0.787401575"/>
  <pageSetup orientation="landscape"/>
  <drawing r:id="rId1"/>
</worksheet>
</file>